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7dda6b32d279dd5/God/New Breed/Gary Crawford - OMC Bradenton G62/"/>
    </mc:Choice>
  </mc:AlternateContent>
  <xr:revisionPtr revIDLastSave="30" documentId="8_{E6A57DA3-8800-4ECB-98F5-B6AEDBC68630}" xr6:coauthVersionLast="47" xr6:coauthVersionMax="47" xr10:uidLastSave="{46AF0863-D630-4B7E-881A-7F634FFC4B6A}"/>
  <bookViews>
    <workbookView xWindow="-120" yWindow="-120" windowWidth="29040" windowHeight="16440" xr2:uid="{00000000-000D-0000-FFFF-FFFF00000000}"/>
  </bookViews>
  <sheets>
    <sheet name="Dashboard" sheetId="1" r:id="rId1"/>
    <sheet name="Assets" sheetId="2" r:id="rId2"/>
    <sheet name="Liabilities" sheetId="3" r:id="rId3"/>
    <sheet name="Balance Sheet" sheetId="5" r:id="rId4"/>
    <sheet name="calculations" sheetId="4" state="hidden" r:id="rId5"/>
  </sheets>
  <definedNames>
    <definedName name="NetWorth">calculations!$C$23</definedName>
    <definedName name="_xlnm.Print_Area" localSheetId="0">Dashboard!$A$1:$H$19</definedName>
    <definedName name="TotalAssets">calculations!$C$15</definedName>
    <definedName name="TotalLiabilites">calculations!$C$20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3" l="1"/>
  <c r="J13" i="5"/>
  <c r="F25" i="3"/>
  <c r="D17" i="5" s="1"/>
  <c r="H17" i="5" s="1"/>
  <c r="L17" i="5" s="1"/>
  <c r="L18" i="5"/>
  <c r="L19" i="5"/>
  <c r="L20" i="5"/>
  <c r="J13" i="2"/>
  <c r="D8" i="5"/>
  <c r="H8" i="5"/>
  <c r="L8" i="5"/>
  <c r="L10" i="5"/>
  <c r="D11" i="5"/>
  <c r="H11" i="5"/>
  <c r="L11" i="5"/>
  <c r="L12" i="5"/>
  <c r="L6" i="5"/>
  <c r="F21" i="5"/>
  <c r="F13" i="5"/>
  <c r="D16" i="5"/>
  <c r="D21" i="5" s="1"/>
  <c r="D6" i="5"/>
  <c r="H6" i="5"/>
  <c r="B14" i="4"/>
  <c r="B13" i="4"/>
  <c r="C19" i="4"/>
  <c r="C18" i="4"/>
  <c r="B19" i="4"/>
  <c r="B18" i="4"/>
  <c r="C14" i="4"/>
  <c r="C13" i="4"/>
  <c r="C12" i="4"/>
  <c r="B12" i="4"/>
  <c r="C11" i="4"/>
  <c r="B11" i="4"/>
  <c r="C20" i="4"/>
  <c r="B12" i="3" s="1"/>
  <c r="G11" i="1"/>
  <c r="C15" i="4"/>
  <c r="D11" i="1"/>
  <c r="F13" i="3"/>
  <c r="J23" i="2"/>
  <c r="D9" i="5"/>
  <c r="H9" i="5"/>
  <c r="L9" i="5"/>
  <c r="F23" i="2"/>
  <c r="D7" i="5"/>
  <c r="F13" i="2"/>
  <c r="H7" i="5"/>
  <c r="L7" i="5"/>
  <c r="D13" i="5"/>
  <c r="B12" i="2"/>
  <c r="C23" i="4"/>
  <c r="B11" i="1" s="1"/>
  <c r="H13" i="5"/>
  <c r="L13" i="5"/>
  <c r="H21" i="5" l="1"/>
  <c r="D23" i="5"/>
  <c r="H23" i="5" s="1"/>
  <c r="L23" i="5" s="1"/>
  <c r="H16" i="5"/>
  <c r="L16" i="5" s="1"/>
  <c r="D25" i="5" l="1"/>
  <c r="L21" i="5"/>
  <c r="L25" i="5" s="1"/>
  <c r="H25" i="5"/>
</calcChain>
</file>

<file path=xl/sharedStrings.xml><?xml version="1.0" encoding="utf-8"?>
<sst xmlns="http://schemas.openxmlformats.org/spreadsheetml/2006/main" count="135" uniqueCount="78">
  <si>
    <t>DASHBOARD</t>
  </si>
  <si>
    <t>NET WORTH SUMMARY</t>
  </si>
  <si>
    <t xml:space="preserve"> </t>
  </si>
  <si>
    <t>NET WORTH</t>
  </si>
  <si>
    <t>TOTAL ASSETS</t>
  </si>
  <si>
    <t>TOTAL LIABILITIES</t>
  </si>
  <si>
    <t xml:space="preserve"> CASH</t>
  </si>
  <si>
    <t xml:space="preserve"> UNSECURED</t>
  </si>
  <si>
    <t xml:space="preserve"> INVESTMENTS</t>
  </si>
  <si>
    <t xml:space="preserve"> SECURED</t>
  </si>
  <si>
    <t xml:space="preserve"> RETIREMENT</t>
  </si>
  <si>
    <t xml:space="preserve"> PERSONAL</t>
  </si>
  <si>
    <t>VIEW ASSETS &gt;</t>
  </si>
  <si>
    <t>VIEW LIABILITIES &gt;</t>
  </si>
  <si>
    <t>ASSETS</t>
  </si>
  <si>
    <t>CASH</t>
  </si>
  <si>
    <t>VALUE</t>
  </si>
  <si>
    <t>CASH ON HAND</t>
  </si>
  <si>
    <t>CHECKING ACCOUNTS</t>
  </si>
  <si>
    <t>SAVINGS ACCOUNTS</t>
  </si>
  <si>
    <t>SUBTOTAL</t>
  </si>
  <si>
    <t>&lt; VIEW DASHBOARD</t>
  </si>
  <si>
    <t>IRA ACCOUNTS</t>
  </si>
  <si>
    <t>LIABILITIES</t>
  </si>
  <si>
    <t>OWE</t>
  </si>
  <si>
    <t>&lt; VIEW ASSETS</t>
  </si>
  <si>
    <t>*** This sheet should remain hidden ***</t>
  </si>
  <si>
    <t>Total Assets</t>
  </si>
  <si>
    <t>Total Liabilities</t>
  </si>
  <si>
    <t>Net Worth</t>
  </si>
  <si>
    <t>School Loans</t>
  </si>
  <si>
    <t>Home Mortgage</t>
  </si>
  <si>
    <t>Auto Loan</t>
  </si>
  <si>
    <t>2nd Mortgage</t>
  </si>
  <si>
    <t>Credit Cards</t>
  </si>
  <si>
    <t>IRS</t>
  </si>
  <si>
    <t>Car</t>
  </si>
  <si>
    <t>Personal</t>
  </si>
  <si>
    <t>401 K</t>
  </si>
  <si>
    <t>Assets</t>
  </si>
  <si>
    <t>Cash</t>
  </si>
  <si>
    <t>Investments</t>
  </si>
  <si>
    <t>Liabilities &amp; Net Worth</t>
  </si>
  <si>
    <t>Unsecured Debt</t>
  </si>
  <si>
    <t>Secured Debt</t>
  </si>
  <si>
    <t>Total Liabilities &amp; Net Worth</t>
  </si>
  <si>
    <t>Working Balance Sheet To Exit Babalyon</t>
  </si>
  <si>
    <t>Notes</t>
  </si>
  <si>
    <t>Net Worth did not change</t>
  </si>
  <si>
    <t>Exposure to world system reduced personal assets better protected</t>
  </si>
  <si>
    <t>Ready now to engage in more outward focus realignment</t>
  </si>
  <si>
    <t>PERSONL INVESTMENTS</t>
  </si>
  <si>
    <t>Principlal Residence</t>
  </si>
  <si>
    <t>Home Furnishings &amp; Other</t>
  </si>
  <si>
    <t>Stocks Other</t>
  </si>
  <si>
    <t>Break Away Loan to Mature Children</t>
  </si>
  <si>
    <t>KINGDOM REALIGNMENT</t>
  </si>
  <si>
    <t>Kingdom Realignment</t>
  </si>
  <si>
    <t>Community Based Wealth Investment</t>
  </si>
  <si>
    <t>Assess Your Flock</t>
  </si>
  <si>
    <t>Begin to Secure your Assets</t>
  </si>
  <si>
    <t>Repostioning Assets For Kingdom Work</t>
  </si>
  <si>
    <t>Consider your mature children</t>
  </si>
  <si>
    <t>Re-Alignment #1</t>
  </si>
  <si>
    <t>Re-Alignment #2</t>
  </si>
  <si>
    <t>Stocks</t>
  </si>
  <si>
    <t>World System Investments</t>
  </si>
  <si>
    <t>Give or loan where the Lord directs in storehouse systems</t>
  </si>
  <si>
    <t>Storehouse Equip</t>
  </si>
  <si>
    <t>Storehouse Destiny</t>
  </si>
  <si>
    <t>Storehouse Individual Account</t>
  </si>
  <si>
    <t>SECURED LOANS WORLD SYSTEM</t>
  </si>
  <si>
    <t>Storehouse Equip - Debt Consolidation Loan</t>
  </si>
  <si>
    <t>Storehouse Rescue - Mortgage</t>
  </si>
  <si>
    <t>Storehouse Equip - Auto Loan</t>
  </si>
  <si>
    <t>Storehouse Destiny - Bus Dev Loan</t>
  </si>
  <si>
    <t>UNSECURED LOANS WORLD SYSTEM</t>
  </si>
  <si>
    <t>INVESTMENTS IN WORLD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</si>
</sst>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</numFmts>
  <fonts count="26" x14ac:knownFonts="1">
    <font>
      <sz val="9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6"/>
      <color theme="1"/>
      <name val="Trebuchet MS"/>
      <family val="2"/>
      <scheme val="minor"/>
    </font>
    <font>
      <sz val="24"/>
      <color theme="1"/>
      <name val="Trebuchet MS"/>
      <family val="2"/>
      <scheme val="minor"/>
    </font>
    <font>
      <sz val="34"/>
      <color theme="1"/>
      <name val="Trebuchet MS"/>
      <family val="2"/>
      <scheme val="minor"/>
    </font>
    <font>
      <sz val="45"/>
      <color theme="1"/>
      <name val="Trebuchet MS"/>
      <family val="2"/>
      <scheme val="minor"/>
    </font>
    <font>
      <sz val="13"/>
      <color theme="1"/>
      <name val="Trebuchet MS"/>
      <family val="2"/>
      <scheme val="minor"/>
    </font>
    <font>
      <sz val="16"/>
      <color theme="1"/>
      <name val="Trebuchet MS"/>
      <family val="2"/>
      <scheme val="major"/>
    </font>
    <font>
      <sz val="36"/>
      <color theme="1"/>
      <name val="Trebuchet MS"/>
      <family val="2"/>
      <scheme val="major"/>
    </font>
    <font>
      <sz val="28"/>
      <color theme="1"/>
      <name val="Trebuchet MS"/>
      <family val="2"/>
      <scheme val="major"/>
    </font>
    <font>
      <sz val="26"/>
      <color theme="3"/>
      <name val="Trebuchet MS"/>
      <family val="2"/>
      <scheme val="major"/>
    </font>
    <font>
      <sz val="14"/>
      <color theme="3"/>
      <name val="Trebuchet MS"/>
      <family val="2"/>
      <scheme val="major"/>
    </font>
    <font>
      <sz val="11"/>
      <color theme="3"/>
      <name val="Trebuchet MS"/>
      <family val="2"/>
      <scheme val="major"/>
    </font>
    <font>
      <sz val="24"/>
      <color theme="3"/>
      <name val="Trebuchet MS"/>
      <family val="2"/>
      <scheme val="major"/>
    </font>
    <font>
      <sz val="9"/>
      <color theme="1"/>
      <name val="Trebuchet MS"/>
      <family val="2"/>
      <scheme val="minor"/>
    </font>
    <font>
      <sz val="12"/>
      <color theme="7" tint="-0.24994659260841701"/>
      <name val="Trebuchet MS"/>
      <family val="2"/>
      <scheme val="major"/>
    </font>
    <font>
      <sz val="12"/>
      <color theme="7" tint="-0.24994659260841701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4"/>
      <color theme="1"/>
      <name val="Trebuchet MS"/>
      <family val="2"/>
      <scheme val="minor"/>
    </font>
    <font>
      <sz val="22"/>
      <color theme="1"/>
      <name val="Trebuchet MS"/>
      <family val="2"/>
      <scheme val="minor"/>
    </font>
    <font>
      <b/>
      <sz val="16"/>
      <color theme="1"/>
      <name val="Trebuchet MS"/>
      <family val="2"/>
      <scheme val="minor"/>
    </font>
    <font>
      <b/>
      <sz val="14"/>
      <color theme="1"/>
      <name val="Trebuchet MS"/>
      <family val="2"/>
      <scheme val="minor"/>
    </font>
    <font>
      <b/>
      <i/>
      <sz val="16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b/>
      <i/>
      <sz val="12"/>
      <color theme="1"/>
      <name val="Trebuchet MS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theme="7" tint="0.79998168889431442"/>
      </patternFill>
    </fill>
  </fills>
  <borders count="19">
    <border>
      <left/>
      <right/>
      <top/>
      <bottom/>
      <diagonal/>
    </border>
    <border>
      <left style="mediumDashed">
        <color theme="7"/>
      </left>
      <right/>
      <top/>
      <bottom/>
      <diagonal/>
    </border>
    <border>
      <left/>
      <right/>
      <top/>
      <bottom style="thick">
        <color theme="7"/>
      </bottom>
      <diagonal/>
    </border>
    <border>
      <left/>
      <right style="mediumDashed">
        <color theme="7"/>
      </right>
      <top/>
      <bottom style="thick">
        <color theme="7"/>
      </bottom>
      <diagonal/>
    </border>
    <border>
      <left style="mediumDashed">
        <color theme="7"/>
      </left>
      <right/>
      <top/>
      <bottom style="thick">
        <color theme="7"/>
      </bottom>
      <diagonal/>
    </border>
    <border>
      <left/>
      <right style="mediumDashed">
        <color theme="7"/>
      </right>
      <top/>
      <bottom/>
      <diagonal/>
    </border>
    <border>
      <left/>
      <right/>
      <top/>
      <bottom style="mediumDashed">
        <color theme="7"/>
      </bottom>
      <diagonal/>
    </border>
    <border>
      <left/>
      <right style="mediumDashed">
        <color theme="7"/>
      </right>
      <top/>
      <bottom style="mediumDashed">
        <color theme="7"/>
      </bottom>
      <diagonal/>
    </border>
    <border>
      <left/>
      <right style="mediumDashed">
        <color theme="7"/>
      </right>
      <top style="mediumDashed">
        <color theme="7"/>
      </top>
      <bottom/>
      <diagonal/>
    </border>
    <border>
      <left style="mediumDashed">
        <color theme="7"/>
      </left>
      <right/>
      <top/>
      <bottom style="mediumDashed">
        <color theme="7"/>
      </bottom>
      <diagonal/>
    </border>
    <border>
      <left/>
      <right/>
      <top style="mediumDashed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thin">
        <color theme="7" tint="0.79998168889431442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2" borderId="0"/>
    <xf numFmtId="0" fontId="14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 indent="2"/>
    </xf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7" fillId="2" borderId="0" applyNumberForma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75">
    <xf numFmtId="0" fontId="0" fillId="2" borderId="0" xfId="0"/>
    <xf numFmtId="0" fontId="2" fillId="3" borderId="0" xfId="0" applyFont="1" applyFill="1"/>
    <xf numFmtId="164" fontId="2" fillId="3" borderId="0" xfId="0" applyNumberFormat="1" applyFont="1" applyFill="1" applyAlignment="1">
      <alignment horizontal="right" indent="1"/>
    </xf>
    <xf numFmtId="0" fontId="2" fillId="4" borderId="0" xfId="0" applyFont="1" applyFill="1"/>
    <xf numFmtId="164" fontId="2" fillId="4" borderId="0" xfId="0" applyNumberFormat="1" applyFont="1" applyFill="1" applyAlignment="1">
      <alignment horizontal="right" indent="1"/>
    </xf>
    <xf numFmtId="164" fontId="2" fillId="5" borderId="0" xfId="0" applyNumberFormat="1" applyFont="1" applyFill="1" applyAlignment="1">
      <alignment horizontal="right" indent="1"/>
    </xf>
    <xf numFmtId="0" fontId="2" fillId="5" borderId="0" xfId="0" applyFont="1" applyFill="1"/>
    <xf numFmtId="0" fontId="0" fillId="2" borderId="5" xfId="0" applyBorder="1"/>
    <xf numFmtId="164" fontId="6" fillId="2" borderId="6" xfId="0" applyNumberFormat="1" applyFont="1" applyBorder="1" applyAlignment="1">
      <alignment horizontal="center"/>
    </xf>
    <xf numFmtId="0" fontId="0" fillId="2" borderId="1" xfId="0" applyBorder="1"/>
    <xf numFmtId="164" fontId="6" fillId="2" borderId="7" xfId="0" applyNumberFormat="1" applyFont="1" applyBorder="1" applyAlignment="1">
      <alignment horizontal="center"/>
    </xf>
    <xf numFmtId="0" fontId="3" fillId="2" borderId="10" xfId="0" applyFont="1" applyBorder="1" applyAlignment="1">
      <alignment horizontal="center"/>
    </xf>
    <xf numFmtId="0" fontId="7" fillId="2" borderId="0" xfId="0" applyFont="1" applyAlignment="1">
      <alignment horizontal="left" indent="4"/>
    </xf>
    <xf numFmtId="164" fontId="6" fillId="2" borderId="9" xfId="0" applyNumberFormat="1" applyFont="1" applyBorder="1" applyAlignment="1">
      <alignment horizontal="center"/>
    </xf>
    <xf numFmtId="0" fontId="3" fillId="2" borderId="8" xfId="0" applyFont="1" applyBorder="1" applyAlignment="1">
      <alignment horizontal="center"/>
    </xf>
    <xf numFmtId="0" fontId="7" fillId="2" borderId="5" xfId="0" applyFont="1" applyBorder="1" applyAlignment="1">
      <alignment horizontal="left" indent="4"/>
    </xf>
    <xf numFmtId="0" fontId="5" fillId="2" borderId="1" xfId="0" applyFont="1" applyBorder="1" applyAlignment="1">
      <alignment horizontal="center"/>
    </xf>
    <xf numFmtId="0" fontId="1" fillId="2" borderId="5" xfId="0" applyFont="1" applyBorder="1" applyAlignment="1">
      <alignment horizontal="left" indent="4"/>
    </xf>
    <xf numFmtId="0" fontId="1" fillId="2" borderId="0" xfId="0" applyFont="1" applyAlignment="1">
      <alignment horizontal="left" indent="4"/>
    </xf>
    <xf numFmtId="0" fontId="1" fillId="2" borderId="0" xfId="0" applyFont="1"/>
    <xf numFmtId="164" fontId="10" fillId="2" borderId="6" xfId="0" applyNumberFormat="1" applyFont="1" applyBorder="1" applyAlignment="1">
      <alignment horizontal="center"/>
    </xf>
    <xf numFmtId="164" fontId="9" fillId="2" borderId="6" xfId="0" applyNumberFormat="1" applyFont="1" applyBorder="1" applyAlignment="1">
      <alignment horizontal="center"/>
    </xf>
    <xf numFmtId="0" fontId="12" fillId="2" borderId="2" xfId="2" applyFill="1" applyBorder="1">
      <alignment horizontal="left" indent="2"/>
    </xf>
    <xf numFmtId="0" fontId="13" fillId="2" borderId="11" xfId="3" applyFill="1" applyBorder="1" applyAlignment="1">
      <alignment horizontal="left" vertical="center" indent="4"/>
    </xf>
    <xf numFmtId="0" fontId="13" fillId="2" borderId="12" xfId="3" applyFill="1" applyBorder="1" applyAlignment="1">
      <alignment horizontal="left" vertical="center" indent="4"/>
    </xf>
    <xf numFmtId="0" fontId="12" fillId="2" borderId="4" xfId="2" applyFill="1" applyBorder="1">
      <alignment horizontal="left" indent="2"/>
    </xf>
    <xf numFmtId="0" fontId="12" fillId="2" borderId="10" xfId="2" applyFill="1" applyBorder="1" applyAlignment="1">
      <alignment horizontal="left" indent="1"/>
    </xf>
    <xf numFmtId="0" fontId="0" fillId="2" borderId="0" xfId="0" applyAlignment="1">
      <alignment horizontal="left" vertical="center"/>
    </xf>
    <xf numFmtId="3" fontId="0" fillId="2" borderId="0" xfId="0" applyNumberFormat="1" applyAlignment="1">
      <alignment horizontal="right" vertical="center" indent="1"/>
    </xf>
    <xf numFmtId="0" fontId="0" fillId="2" borderId="0" xfId="0" applyAlignment="1">
      <alignment horizontal="left"/>
    </xf>
    <xf numFmtId="0" fontId="11" fillId="2" borderId="2" xfId="4" applyFill="1" applyBorder="1" applyAlignment="1">
      <alignment horizontal="left" indent="1"/>
    </xf>
    <xf numFmtId="0" fontId="15" fillId="2" borderId="0" xfId="0" applyFont="1" applyAlignment="1">
      <alignment horizontal="left"/>
    </xf>
    <xf numFmtId="0" fontId="0" fillId="2" borderId="0" xfId="0" applyAlignment="1">
      <alignment horizontal="left" indent="1"/>
    </xf>
    <xf numFmtId="0" fontId="0" fillId="2" borderId="2" xfId="0" applyBorder="1"/>
    <xf numFmtId="0" fontId="0" fillId="2" borderId="3" xfId="0" applyBorder="1"/>
    <xf numFmtId="0" fontId="4" fillId="2" borderId="0" xfId="0" applyFont="1" applyAlignment="1">
      <alignment vertical="center"/>
    </xf>
    <xf numFmtId="0" fontId="8" fillId="2" borderId="3" xfId="0" applyFont="1" applyBorder="1" applyAlignment="1">
      <alignment horizontal="left" indent="1"/>
    </xf>
    <xf numFmtId="0" fontId="16" fillId="2" borderId="0" xfId="5" applyBorder="1" applyAlignment="1">
      <alignment horizontal="center"/>
    </xf>
    <xf numFmtId="0" fontId="16" fillId="2" borderId="0" xfId="5" applyAlignment="1">
      <alignment horizontal="center"/>
    </xf>
    <xf numFmtId="0" fontId="16" fillId="2" borderId="0" xfId="5" applyFill="1" applyAlignment="1">
      <alignment horizontal="center"/>
    </xf>
    <xf numFmtId="0" fontId="0" fillId="2" borderId="0" xfId="0" applyAlignment="1">
      <alignment vertical="center"/>
    </xf>
    <xf numFmtId="0" fontId="15" fillId="2" borderId="0" xfId="0" applyFont="1" applyAlignment="1">
      <alignment horizontal="left" vertical="center"/>
    </xf>
    <xf numFmtId="3" fontId="15" fillId="2" borderId="0" xfId="0" applyNumberFormat="1" applyFont="1" applyAlignment="1">
      <alignment horizontal="right" vertical="center" indent="1"/>
    </xf>
    <xf numFmtId="0" fontId="0" fillId="2" borderId="13" xfId="0" applyBorder="1"/>
    <xf numFmtId="164" fontId="9" fillId="2" borderId="0" xfId="0" applyNumberFormat="1" applyFont="1" applyAlignment="1">
      <alignment horizontal="center" vertical="center"/>
    </xf>
    <xf numFmtId="0" fontId="14" fillId="2" borderId="0" xfId="1" applyFill="1" applyBorder="1" applyAlignment="1">
      <alignment horizontal="center" vertical="center"/>
    </xf>
    <xf numFmtId="0" fontId="14" fillId="2" borderId="0" xfId="1" applyFill="1" applyAlignment="1">
      <alignment horizontal="center" vertical="center"/>
    </xf>
    <xf numFmtId="0" fontId="0" fillId="2" borderId="0" xfId="0" applyAlignment="1">
      <alignment horizontal="center"/>
    </xf>
    <xf numFmtId="0" fontId="0" fillId="2" borderId="2" xfId="0" applyBorder="1" applyAlignment="1">
      <alignment vertical="center"/>
    </xf>
    <xf numFmtId="0" fontId="0" fillId="2" borderId="0" xfId="0" applyAlignment="1">
      <alignment horizontal="right" vertical="center" indent="1"/>
    </xf>
    <xf numFmtId="0" fontId="19" fillId="2" borderId="0" xfId="0" applyFont="1"/>
    <xf numFmtId="0" fontId="3" fillId="2" borderId="0" xfId="0" applyFont="1"/>
    <xf numFmtId="0" fontId="20" fillId="2" borderId="0" xfId="0" applyFont="1"/>
    <xf numFmtId="0" fontId="21" fillId="2" borderId="0" xfId="0" applyFont="1"/>
    <xf numFmtId="165" fontId="3" fillId="2" borderId="0" xfId="8" applyNumberFormat="1" applyFont="1" applyFill="1"/>
    <xf numFmtId="166" fontId="3" fillId="2" borderId="0" xfId="7" applyNumberFormat="1" applyFont="1" applyFill="1"/>
    <xf numFmtId="166" fontId="3" fillId="2" borderId="14" xfId="7" applyNumberFormat="1" applyFont="1" applyFill="1" applyBorder="1"/>
    <xf numFmtId="0" fontId="23" fillId="2" borderId="0" xfId="0" applyFont="1" applyAlignment="1">
      <alignment horizontal="right"/>
    </xf>
    <xf numFmtId="166" fontId="3" fillId="2" borderId="0" xfId="7" applyNumberFormat="1" applyFont="1" applyFill="1" applyBorder="1"/>
    <xf numFmtId="166" fontId="3" fillId="2" borderId="15" xfId="7" applyNumberFormat="1" applyFont="1" applyFill="1" applyBorder="1"/>
    <xf numFmtId="166" fontId="3" fillId="2" borderId="0" xfId="0" applyNumberFormat="1" applyFont="1"/>
    <xf numFmtId="165" fontId="3" fillId="2" borderId="15" xfId="8" applyNumberFormat="1" applyFont="1" applyFill="1" applyBorder="1"/>
    <xf numFmtId="165" fontId="3" fillId="2" borderId="0" xfId="0" applyNumberFormat="1" applyFont="1"/>
    <xf numFmtId="165" fontId="3" fillId="2" borderId="15" xfId="0" applyNumberFormat="1" applyFont="1" applyBorder="1"/>
    <xf numFmtId="0" fontId="3" fillId="2" borderId="14" xfId="0" applyFont="1" applyBorder="1"/>
    <xf numFmtId="166" fontId="3" fillId="2" borderId="14" xfId="0" applyNumberFormat="1" applyFont="1" applyBorder="1"/>
    <xf numFmtId="0" fontId="25" fillId="2" borderId="18" xfId="0" applyFont="1" applyBorder="1" applyAlignment="1">
      <alignment horizontal="right" wrapText="1"/>
    </xf>
    <xf numFmtId="0" fontId="22" fillId="6" borderId="14" xfId="0" applyFont="1" applyFill="1" applyBorder="1"/>
    <xf numFmtId="0" fontId="24" fillId="2" borderId="16" xfId="0" applyFont="1" applyBorder="1" applyAlignment="1">
      <alignment vertical="top" wrapText="1"/>
    </xf>
    <xf numFmtId="0" fontId="3" fillId="2" borderId="0" xfId="0" applyFont="1" applyAlignment="1">
      <alignment vertical="top"/>
    </xf>
    <xf numFmtId="0" fontId="24" fillId="2" borderId="17" xfId="0" applyFont="1" applyBorder="1" applyAlignment="1">
      <alignment vertical="top" wrapText="1"/>
    </xf>
    <xf numFmtId="0" fontId="18" fillId="2" borderId="0" xfId="0" applyFont="1" applyAlignment="1">
      <alignment vertical="top" wrapText="1"/>
    </xf>
    <xf numFmtId="164" fontId="9" fillId="2" borderId="0" xfId="0" applyNumberFormat="1" applyFont="1" applyAlignment="1">
      <alignment horizontal="center" vertical="center"/>
    </xf>
    <xf numFmtId="0" fontId="14" fillId="2" borderId="0" xfId="1" applyFill="1" applyBorder="1" applyAlignment="1">
      <alignment horizontal="center" vertical="center"/>
    </xf>
    <xf numFmtId="0" fontId="14" fillId="2" borderId="0" xfId="1" applyFill="1" applyAlignment="1">
      <alignment horizontal="center" vertical="center"/>
    </xf>
  </cellXfs>
  <cellStyles count="9">
    <cellStyle name="Comma" xfId="7" builtinId="3"/>
    <cellStyle name="Currency" xfId="8" builtinId="4"/>
    <cellStyle name="Followed Hyperlink" xfId="6" builtinId="9" customBuiltin="1"/>
    <cellStyle name="Heading 1" xfId="1" builtinId="16" customBuiltin="1"/>
    <cellStyle name="Heading 2" xfId="2" builtinId="17" customBuiltin="1"/>
    <cellStyle name="Heading 3" xfId="3" builtinId="18" customBuiltin="1"/>
    <cellStyle name="Hyperlink" xfId="5" builtinId="8" customBuiltin="1"/>
    <cellStyle name="Normal" xfId="0" builtinId="0" customBuiltin="1"/>
    <cellStyle name="Title" xfId="4" builtinId="15" customBuiltin="1"/>
  </cellStyles>
  <dxfs count="88">
    <dxf>
      <numFmt numFmtId="3" formatCode="#,##0"/>
      <alignment horizontal="right" vertical="center" textRotation="0" wrapText="0" indent="1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" formatCode="#,##0"/>
      <alignment horizontal="right" vertical="center" textRotation="0" wrapText="0" indent="1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numFmt numFmtId="3" formatCode="#,##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alignment horizontal="left" vertical="bottom" textRotation="0" wrapText="0" indent="0" justifyLastLine="0" shrinkToFit="0" readingOrder="0"/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numFmt numFmtId="3" formatCode="#,##0"/>
      <alignment horizontal="right" vertical="center" textRotation="0" wrapText="0" indent="1" justifyLastLine="0" shrinkToFit="0" readingOrder="0"/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alignment horizontal="left" vertical="center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numFmt numFmtId="3" formatCode="#,##0"/>
      <alignment horizontal="right" vertical="center" textRotation="0" wrapText="0" indent="1" justifyLastLine="0" shrinkToFit="0" readingOrder="0"/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alignment horizontal="left" vertical="center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family val="2"/>
        <scheme val="minor"/>
      </font>
      <alignment horizontal="left" vertical="bottom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numFmt numFmtId="3" formatCode="#,##0"/>
      <alignment horizontal="right" vertical="center" textRotation="0" wrapText="0" indent="1" justifyLastLine="0" shrinkToFit="0" readingOrder="0"/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alignment horizontal="left" vertical="bottom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numFmt numFmtId="3" formatCode="#,##0"/>
      <alignment horizontal="right" vertical="center" textRotation="0" wrapText="0" indent="1" justifyLastLine="0" shrinkToFit="0" readingOrder="0"/>
    </dxf>
    <dxf>
      <numFmt numFmtId="3" formatCode="#,##0"/>
      <fill>
        <patternFill patternType="solid">
          <fgColor theme="7" tint="0.79998168889431442"/>
          <bgColor theme="7" tint="0.79998168889431442"/>
        </patternFill>
      </fill>
      <alignment horizontal="right" vertical="center" textRotation="0" wrapText="0" indent="1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alignment horizontal="left" vertical="bottom" textRotation="0" wrapText="0" indent="0" justifyLastLine="0" shrinkToFit="0" readingOrder="0"/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4"/>
        </patternFill>
      </fill>
      <border>
        <left style="medium">
          <color theme="4"/>
        </left>
      </border>
    </dxf>
    <dxf>
      <border>
        <left style="mediumDashed">
          <color theme="7"/>
        </left>
      </border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5"/>
        </patternFill>
      </fill>
      <border>
        <left style="medium">
          <color theme="5"/>
        </left>
      </border>
    </dxf>
    <dxf>
      <border>
        <left style="mediumDashed">
          <color theme="7"/>
        </left>
      </border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8"/>
        </patternFill>
      </fill>
      <border>
        <left style="medium">
          <color theme="8"/>
        </left>
      </border>
    </dxf>
    <dxf>
      <border>
        <left style="mediumDashed">
          <color theme="7"/>
        </left>
      </border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9"/>
        </patternFill>
      </fill>
      <border>
        <left style="medium">
          <color theme="9"/>
        </left>
      </border>
    </dxf>
    <dxf>
      <border>
        <left style="mediumDashed">
          <color theme="7"/>
        </left>
      </border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6"/>
        </patternFill>
      </fill>
      <border>
        <left style="medium">
          <color theme="6"/>
        </left>
      </border>
    </dxf>
    <dxf>
      <border>
        <left style="mediumDashed">
          <color theme="7"/>
        </left>
      </border>
    </dxf>
    <dxf>
      <border>
        <left style="mediumDashed">
          <color theme="7"/>
        </left>
      </border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  <color theme="0"/>
      </font>
      <fill>
        <patternFill>
          <bgColor theme="7"/>
        </patternFill>
      </fill>
      <border>
        <left style="medium">
          <color theme="7"/>
        </left>
      </border>
    </dxf>
    <dxf>
      <border>
        <left style="mediumDashed">
          <color theme="7"/>
        </left>
      </border>
    </dxf>
  </dxfs>
  <tableStyles count="6" defaultTableStyle="Cash Table" defaultPivotStyle="PivotStyleLight16">
    <tableStyle name="Cash Table" pivot="0" count="5" xr9:uid="{00000000-0011-0000-FFFF-FFFF00000000}">
      <tableStyleElement type="wholeTable" dxfId="87"/>
      <tableStyleElement type="headerRow" dxfId="86"/>
      <tableStyleElement type="firstColumn" dxfId="85"/>
      <tableStyleElement type="secondRowStripe" dxfId="84"/>
      <tableStyleElement type="firstTotalCell" dxfId="83"/>
    </tableStyle>
    <tableStyle name="Investment Table" pivot="0" count="4" xr9:uid="{00000000-0011-0000-FFFF-FFFF01000000}">
      <tableStyleElement type="wholeTable" dxfId="82"/>
      <tableStyleElement type="headerRow" dxfId="81"/>
      <tableStyleElement type="firstColumn" dxfId="80"/>
      <tableStyleElement type="secondRowStripe" dxfId="79"/>
    </tableStyle>
    <tableStyle name="Personal Table" pivot="0" count="4" xr9:uid="{00000000-0011-0000-FFFF-FFFF02000000}">
      <tableStyleElement type="wholeTable" dxfId="78"/>
      <tableStyleElement type="headerRow" dxfId="77"/>
      <tableStyleElement type="firstColumn" dxfId="76"/>
      <tableStyleElement type="secondRowStripe" dxfId="75"/>
    </tableStyle>
    <tableStyle name="Retirement Table" pivot="0" count="4" xr9:uid="{00000000-0011-0000-FFFF-FFFF03000000}">
      <tableStyleElement type="wholeTable" dxfId="74"/>
      <tableStyleElement type="headerRow" dxfId="73"/>
      <tableStyleElement type="firstColumn" dxfId="72"/>
      <tableStyleElement type="secondRowStripe" dxfId="71"/>
    </tableStyle>
    <tableStyle name="Secured Table" pivot="0" count="4" xr9:uid="{00000000-0011-0000-FFFF-FFFF04000000}">
      <tableStyleElement type="wholeTable" dxfId="70"/>
      <tableStyleElement type="headerRow" dxfId="69"/>
      <tableStyleElement type="firstColumn" dxfId="68"/>
      <tableStyleElement type="secondRowStripe" dxfId="67"/>
    </tableStyle>
    <tableStyle name="Unsecured Table" pivot="0" count="4" xr9:uid="{00000000-0011-0000-FFFF-FFFF05000000}">
      <tableStyleElement type="wholeTable" dxfId="66"/>
      <tableStyleElement type="headerRow" dxfId="65"/>
      <tableStyleElement type="firstColumn" dxfId="64"/>
      <tableStyleElement type="secondRowStripe" dxfId="63"/>
    </tableStyle>
  </tableStyles>
  <colors>
    <mruColors>
      <color rgb="FFCC7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90246420625532"/>
          <c:y val="0"/>
          <c:w val="0.67240386747130665"/>
          <c:h val="0.95828778929224556"/>
        </c:manualLayout>
      </c:layout>
      <c:doughnutChart>
        <c:varyColors val="1"/>
        <c:ser>
          <c:idx val="0"/>
          <c:order val="0"/>
          <c:tx>
            <c:v>ASSETS</c:v>
          </c:tx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CDCE-492A-B7A5-D6581D3DC6D7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CDCE-492A-B7A5-D6581D3DC6D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CDCE-492A-B7A5-D6581D3DC6D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CDCE-492A-B7A5-D6581D3DC6D7}"/>
              </c:ext>
            </c:extLst>
          </c:dPt>
          <c:cat>
            <c:strRef>
              <c:f>calculations!$B$11:$B$14</c:f>
              <c:strCache>
                <c:ptCount val="4"/>
                <c:pt idx="0">
                  <c:v>CASH</c:v>
                </c:pt>
                <c:pt idx="1">
                  <c:v>PERSONL INVESTMENTS</c:v>
                </c:pt>
                <c:pt idx="2">
                  <c:v>INVESTMENTS IN WORLD SYSTEM</c:v>
                </c:pt>
                <c:pt idx="3">
                  <c:v>KINGDOM REALIGNMENT</c:v>
                </c:pt>
              </c:strCache>
            </c:strRef>
          </c:cat>
          <c:val>
            <c:numRef>
              <c:f>calculations!$C$11:$C$14</c:f>
              <c:numCache>
                <c:formatCode>"$"#,##0</c:formatCode>
                <c:ptCount val="4"/>
                <c:pt idx="0">
                  <c:v>3750</c:v>
                </c:pt>
                <c:pt idx="1">
                  <c:v>490000</c:v>
                </c:pt>
                <c:pt idx="2">
                  <c:v>250000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CE-492A-B7A5-D6581D3DC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9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69362621041322"/>
          <c:y val="0"/>
          <c:w val="0.71263539302086132"/>
          <c:h val="0.96586746363003551"/>
        </c:manualLayout>
      </c:layout>
      <c:doughnutChart>
        <c:varyColors val="1"/>
        <c:ser>
          <c:idx val="0"/>
          <c:order val="0"/>
          <c:tx>
            <c:v>LIABILITIES</c:v>
          </c:tx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6B03-4DB7-88BC-6A974F00AE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6B03-4DB7-88BC-6A974F00AE8E}"/>
              </c:ext>
            </c:extLst>
          </c:dPt>
          <c:cat>
            <c:strRef>
              <c:f>calculations!$B$18:$B$19</c:f>
              <c:strCache>
                <c:ptCount val="2"/>
                <c:pt idx="0">
                  <c:v>UNSECURED LOANS WORLD SYSTEM</c:v>
                </c:pt>
                <c:pt idx="1">
                  <c:v>SECURED LOANS WORLD SYSTEM</c:v>
                </c:pt>
              </c:strCache>
            </c:strRef>
          </c:cat>
          <c:val>
            <c:numRef>
              <c:f>calculations!$C$18:$C$19</c:f>
              <c:numCache>
                <c:formatCode>"$"#,##0</c:formatCode>
                <c:ptCount val="2"/>
                <c:pt idx="0">
                  <c:v>1000</c:v>
                </c:pt>
                <c:pt idx="1">
                  <c:v>102000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03-4DB7-88BC-6A974F00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408543472107273E-2"/>
          <c:y val="2.7777777777777776E-2"/>
          <c:w val="0.9569898293963256"/>
          <c:h val="0.9569898293963256"/>
        </c:manualLayout>
      </c:layout>
      <c:doughnutChart>
        <c:varyColors val="1"/>
        <c:ser>
          <c:idx val="0"/>
          <c:order val="0"/>
          <c:tx>
            <c:v>ASSETS</c:v>
          </c:tx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7C95-4258-B4FF-34640D427A5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7C95-4258-B4FF-34640D427A5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5-7C95-4258-B4FF-34640D427A5A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7C95-4258-B4FF-34640D427A5A}"/>
              </c:ext>
            </c:extLst>
          </c:dPt>
          <c:cat>
            <c:strRef>
              <c:f>calculations!$B$11:$B$14</c:f>
              <c:strCache>
                <c:ptCount val="4"/>
                <c:pt idx="0">
                  <c:v>CASH</c:v>
                </c:pt>
                <c:pt idx="1">
                  <c:v>PERSONL INVESTMENTS</c:v>
                </c:pt>
                <c:pt idx="2">
                  <c:v>INVESTMENTS IN WORLD SYSTEM</c:v>
                </c:pt>
                <c:pt idx="3">
                  <c:v>KINGDOM REALIGNMENT</c:v>
                </c:pt>
              </c:strCache>
            </c:strRef>
          </c:cat>
          <c:val>
            <c:numRef>
              <c:f>calculations!$C$11:$C$14</c:f>
              <c:numCache>
                <c:formatCode>"$"#,##0</c:formatCode>
                <c:ptCount val="4"/>
                <c:pt idx="0">
                  <c:v>3750</c:v>
                </c:pt>
                <c:pt idx="1">
                  <c:v>490000</c:v>
                </c:pt>
                <c:pt idx="2">
                  <c:v>250000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95-4258-B4FF-34640D427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9"/>
      </c:doughnut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58894645941278E-2"/>
          <c:y val="2.185792349726776E-2"/>
          <c:w val="0.95171272308578003"/>
          <c:h val="0.96357012750455373"/>
        </c:manualLayout>
      </c:layout>
      <c:doughnutChart>
        <c:varyColors val="1"/>
        <c:ser>
          <c:idx val="0"/>
          <c:order val="0"/>
          <c:tx>
            <c:v>LIABILITIES</c:v>
          </c:tx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F426-4A10-9A3D-B7BFAC597B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F426-4A10-9A3D-B7BFAC597B30}"/>
              </c:ext>
            </c:extLst>
          </c:dPt>
          <c:cat>
            <c:strRef>
              <c:f>calculations!$B$11:$B$14</c:f>
              <c:strCache>
                <c:ptCount val="4"/>
                <c:pt idx="0">
                  <c:v>CASH</c:v>
                </c:pt>
                <c:pt idx="1">
                  <c:v>PERSONL INVESTMENTS</c:v>
                </c:pt>
                <c:pt idx="2">
                  <c:v>INVESTMENTS IN WORLD SYSTEM</c:v>
                </c:pt>
                <c:pt idx="3">
                  <c:v>KINGDOM REALIGNMENT</c:v>
                </c:pt>
              </c:strCache>
            </c:strRef>
          </c:cat>
          <c:val>
            <c:numRef>
              <c:f>calculations!$C$18:$C$19</c:f>
              <c:numCache>
                <c:formatCode>"$"#,##0</c:formatCode>
                <c:ptCount val="2"/>
                <c:pt idx="0">
                  <c:v>1000</c:v>
                </c:pt>
                <c:pt idx="1">
                  <c:v>102000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26-4A10-9A3D-B7BFAC597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9"/>
      </c:doughnut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3</xdr:row>
      <xdr:rowOff>0</xdr:rowOff>
    </xdr:from>
    <xdr:to>
      <xdr:col>3</xdr:col>
      <xdr:colOff>2333625</xdr:colOff>
      <xdr:row>9</xdr:row>
      <xdr:rowOff>85725</xdr:rowOff>
    </xdr:to>
    <xdr:graphicFrame macro="">
      <xdr:nvGraphicFramePr>
        <xdr:cNvPr id="20" name="Total Assets Summary" descr="Donut chart showing a summary of assets" title="Total Asset Summary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219075</xdr:colOff>
      <xdr:row>3</xdr:row>
      <xdr:rowOff>28575</xdr:rowOff>
    </xdr:from>
    <xdr:to>
      <xdr:col>6</xdr:col>
      <xdr:colOff>2228850</xdr:colOff>
      <xdr:row>9</xdr:row>
      <xdr:rowOff>85725</xdr:rowOff>
    </xdr:to>
    <xdr:graphicFrame macro="">
      <xdr:nvGraphicFramePr>
        <xdr:cNvPr id="27" name="Total Liability Summary" descr="Donut chart showing a summary of liabilities" title="Total Liability Summary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171450</xdr:colOff>
      <xdr:row>12</xdr:row>
      <xdr:rowOff>104775</xdr:rowOff>
    </xdr:from>
    <xdr:to>
      <xdr:col>6</xdr:col>
      <xdr:colOff>352425</xdr:colOff>
      <xdr:row>12</xdr:row>
      <xdr:rowOff>285750</xdr:rowOff>
    </xdr:to>
    <xdr:pic>
      <xdr:nvPicPr>
        <xdr:cNvPr id="12" name="Unsecured" descr="&quot;&quot;" title="Unsecured legend color (red)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733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13</xdr:row>
      <xdr:rowOff>104775</xdr:rowOff>
    </xdr:from>
    <xdr:to>
      <xdr:col>6</xdr:col>
      <xdr:colOff>352425</xdr:colOff>
      <xdr:row>13</xdr:row>
      <xdr:rowOff>285750</xdr:rowOff>
    </xdr:to>
    <xdr:pic>
      <xdr:nvPicPr>
        <xdr:cNvPr id="13" name="Secured" descr="&quot;&quot;" title="Secured legend color (orange)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40957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12</xdr:row>
      <xdr:rowOff>104775</xdr:rowOff>
    </xdr:from>
    <xdr:to>
      <xdr:col>3</xdr:col>
      <xdr:colOff>333375</xdr:colOff>
      <xdr:row>12</xdr:row>
      <xdr:rowOff>285750</xdr:rowOff>
    </xdr:to>
    <xdr:pic>
      <xdr:nvPicPr>
        <xdr:cNvPr id="15" name="Cash" descr="&quot;&quot;" title="Cash legend color (green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3733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13</xdr:row>
      <xdr:rowOff>104775</xdr:rowOff>
    </xdr:from>
    <xdr:to>
      <xdr:col>3</xdr:col>
      <xdr:colOff>333375</xdr:colOff>
      <xdr:row>13</xdr:row>
      <xdr:rowOff>285750</xdr:rowOff>
    </xdr:to>
    <xdr:pic>
      <xdr:nvPicPr>
        <xdr:cNvPr id="16" name="Investments" descr="&quot;&quot;" title="Investments legend color (yellow)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0957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14</xdr:row>
      <xdr:rowOff>104775</xdr:rowOff>
    </xdr:from>
    <xdr:to>
      <xdr:col>3</xdr:col>
      <xdr:colOff>333375</xdr:colOff>
      <xdr:row>14</xdr:row>
      <xdr:rowOff>285750</xdr:rowOff>
    </xdr:to>
    <xdr:pic>
      <xdr:nvPicPr>
        <xdr:cNvPr id="19" name="Retirement" descr="&quot;&quot;" title="Retirement legend color (blue)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45148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15</xdr:row>
      <xdr:rowOff>95250</xdr:rowOff>
    </xdr:from>
    <xdr:to>
      <xdr:col>3</xdr:col>
      <xdr:colOff>333375</xdr:colOff>
      <xdr:row>15</xdr:row>
      <xdr:rowOff>276225</xdr:rowOff>
    </xdr:to>
    <xdr:pic>
      <xdr:nvPicPr>
        <xdr:cNvPr id="21" name="Personal" descr="&quot;&quot;" title="Personal legend color (purple)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8672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2</xdr:row>
      <xdr:rowOff>381000</xdr:rowOff>
    </xdr:from>
    <xdr:to>
      <xdr:col>1</xdr:col>
      <xdr:colOff>2524125</xdr:colOff>
      <xdr:row>10</xdr:row>
      <xdr:rowOff>104775</xdr:rowOff>
    </xdr:to>
    <xdr:graphicFrame macro="">
      <xdr:nvGraphicFramePr>
        <xdr:cNvPr id="10" name="Total Assets" descr="Donut chart showing a summary of assets " title="Total Asset Summary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2</xdr:row>
      <xdr:rowOff>409575</xdr:rowOff>
    </xdr:from>
    <xdr:to>
      <xdr:col>1</xdr:col>
      <xdr:colOff>2524125</xdr:colOff>
      <xdr:row>10</xdr:row>
      <xdr:rowOff>133350</xdr:rowOff>
    </xdr:to>
    <xdr:graphicFrame macro="">
      <xdr:nvGraphicFramePr>
        <xdr:cNvPr id="17" name="Total Liabilities" descr="Donut chart showing a summary of liabilities " title="Total Liability Summary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Cash" displayName="tblCash" ref="D4:F13" totalsRowCount="1" headerRowDxfId="62" dataDxfId="61" totalsRowDxfId="60">
  <tableColumns count="3">
    <tableColumn id="3" xr3:uid="{00000000-0010-0000-0000-000003000000}" name=" " dataDxfId="59" totalsRowDxfId="58"/>
    <tableColumn id="1" xr3:uid="{00000000-0010-0000-0000-000001000000}" name="CASH" totalsRowLabel="SUBTOTAL" dataDxfId="57" totalsRowDxfId="56"/>
    <tableColumn id="2" xr3:uid="{00000000-0010-0000-0000-000002000000}" name="VALUE" totalsRowFunction="sum" dataDxfId="55" totalsRowDxfId="54"/>
  </tableColumns>
  <tableStyleInfo name="Cash Table" showFirstColumn="1" showLastColumn="0" showRowStripes="1" showColumnStripes="0"/>
  <extLst>
    <ext xmlns:x14="http://schemas.microsoft.com/office/spreadsheetml/2009/9/main" uri="{504A1905-F514-4f6f-8877-14C23A59335A}">
      <x14:table altText="Cash" altTextSummary="Description of each cash asset and its current valu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Investments" displayName="tblInvestments" ref="D16:F23" totalsRowCount="1" headerRowDxfId="53" dataDxfId="52" totalsRowDxfId="51">
  <tableColumns count="3">
    <tableColumn id="3" xr3:uid="{00000000-0010-0000-0100-000003000000}" name=" " dataDxfId="50" totalsRowDxfId="49"/>
    <tableColumn id="1" xr3:uid="{00000000-0010-0000-0100-000001000000}" name="PERSONL INVESTMENTS" totalsRowLabel="SUBTOTAL" dataDxfId="48" totalsRowDxfId="47"/>
    <tableColumn id="2" xr3:uid="{00000000-0010-0000-0100-000002000000}" name="VALUE" totalsRowFunction="sum" dataDxfId="46" totalsRowDxfId="45"/>
  </tableColumns>
  <tableStyleInfo name="Investment Table" showFirstColumn="1" showLastColumn="0" showRowStripes="1" showColumnStripes="0"/>
  <extLst>
    <ext xmlns:x14="http://schemas.microsoft.com/office/spreadsheetml/2009/9/main" uri="{504A1905-F514-4f6f-8877-14C23A59335A}">
      <x14:table altText="Investments" altTextSummary="Description of each investment asset and its current valu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Retirement" displayName="tblRetirement" ref="H16:J23" totalsRowCount="1" headerRowDxfId="44" dataDxfId="43" totalsRowDxfId="42">
  <tableColumns count="3">
    <tableColumn id="3" xr3:uid="{00000000-0010-0000-0200-000003000000}" name=" " dataDxfId="41" totalsRowDxfId="2"/>
    <tableColumn id="1" xr3:uid="{00000000-0010-0000-0200-000001000000}" name="INVESTMENTS IN WORLD SYSTEM" totalsRowLabel="SUBTOTAL" dataDxfId="40" totalsRowDxfId="1"/>
    <tableColumn id="2" xr3:uid="{00000000-0010-0000-0200-000002000000}" name="VALUE" totalsRowFunction="sum" dataDxfId="39" totalsRowDxfId="0"/>
  </tableColumns>
  <tableStyleInfo name="Retirement Table" showFirstColumn="1" showLastColumn="0" showRowStripes="1" showColumnStripes="0"/>
  <extLst>
    <ext xmlns:x14="http://schemas.microsoft.com/office/spreadsheetml/2009/9/main" uri="{504A1905-F514-4f6f-8877-14C23A59335A}">
      <x14:table altText="Retirement" altTextSummary="Description of each retirement asset and its current value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blPersonal" displayName="tblPersonal" ref="H4:J13" totalsRowCount="1" headerRowDxfId="38" dataDxfId="37" totalsRowDxfId="36">
  <tableColumns count="3">
    <tableColumn id="3" xr3:uid="{00000000-0010-0000-0300-000003000000}" name=" " dataDxfId="35" totalsRowDxfId="34"/>
    <tableColumn id="1" xr3:uid="{00000000-0010-0000-0300-000001000000}" name="KINGDOM REALIGNMENT" totalsRowLabel="SUBTOTAL" dataDxfId="33" totalsRowDxfId="32"/>
    <tableColumn id="2" xr3:uid="{00000000-0010-0000-0300-000002000000}" name="VALUE" totalsRowFunction="sum" dataDxfId="31" totalsRowDxfId="30"/>
  </tableColumns>
  <tableStyleInfo name="Personal Table" showFirstColumn="1" showLastColumn="0" showRowStripes="1" showColumnStripes="0"/>
  <extLst>
    <ext xmlns:x14="http://schemas.microsoft.com/office/spreadsheetml/2009/9/main" uri="{504A1905-F514-4f6f-8877-14C23A59335A}">
      <x14:table altText="Personal" altTextSummary="Description of each personal asset and its current value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blUnsecured" displayName="tblUnsecured" ref="D4:F13" totalsRowCount="1" headerRowDxfId="29" dataDxfId="28" totalsRowDxfId="27">
  <tableColumns count="3">
    <tableColumn id="3" xr3:uid="{00000000-0010-0000-0400-000003000000}" name=" " dataDxfId="26" totalsRowDxfId="5"/>
    <tableColumn id="1" xr3:uid="{00000000-0010-0000-0400-000001000000}" name="UNSECURED LOANS WORLD SYSTEM" totalsRowLabel="SUBTOTAL" dataDxfId="25" totalsRowDxfId="4"/>
    <tableColumn id="2" xr3:uid="{00000000-0010-0000-0400-000002000000}" name="OWE" totalsRowFunction="sum" dataDxfId="24" totalsRowDxfId="3"/>
  </tableColumns>
  <tableStyleInfo name="Unsecured Table" showFirstColumn="1" showLastColumn="0" showRowStripes="1" showColumnStripes="0"/>
  <extLst>
    <ext xmlns:x14="http://schemas.microsoft.com/office/spreadsheetml/2009/9/main" uri="{504A1905-F514-4f6f-8877-14C23A59335A}">
      <x14:table altText="Unsecured" altTextSummary="Description of each unsecured liability and its current value. 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blSecured" displayName="tblSecured" ref="D16:F25" totalsRowCount="1" headerRowDxfId="23" dataDxfId="22" totalsRowDxfId="21">
  <tableColumns count="3">
    <tableColumn id="3" xr3:uid="{00000000-0010-0000-0500-000003000000}" name=" " dataDxfId="20" totalsRowDxfId="19"/>
    <tableColumn id="1" xr3:uid="{00000000-0010-0000-0500-000001000000}" name="SECURED LOANS WORLD SYSTEM" totalsRowLabel="SUBTOTAL" dataDxfId="18" totalsRowDxfId="17"/>
    <tableColumn id="2" xr3:uid="{00000000-0010-0000-0500-000002000000}" name="OWE" totalsRowFunction="sum" dataDxfId="16" totalsRowDxfId="15"/>
  </tableColumns>
  <tableStyleInfo name="Secured Table" showFirstColumn="1" showLastColumn="0" showRowStripes="1" showColumnStripes="0"/>
  <extLst>
    <ext xmlns:x14="http://schemas.microsoft.com/office/spreadsheetml/2009/9/main" uri="{504A1905-F514-4f6f-8877-14C23A59335A}">
      <x14:table altText="Secured" altTextSummary="Description of each secured liability and its current value. 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274AF3-B412-43E3-B449-AE185C1A35BA}" name="tblPersonal8" displayName="tblPersonal8" ref="H4:J13" totalsRowCount="1" headerRowDxfId="14" dataDxfId="13" totalsRowDxfId="12">
  <tableColumns count="3">
    <tableColumn id="3" xr3:uid="{7E24C549-EC8C-46F3-B5FD-5A58651D9686}" name=" " dataDxfId="11" totalsRowDxfId="8"/>
    <tableColumn id="1" xr3:uid="{0DA3D1F5-A3A1-4DA2-A4C6-B1EBC7691551}" name="KINGDOM REALIGNMENT" totalsRowLabel="SUBTOTAL" dataDxfId="10" totalsRowDxfId="7"/>
    <tableColumn id="2" xr3:uid="{D8674CD6-A197-4590-8733-96F50C77B9E0}" name="VALUE" totalsRowFunction="sum" dataDxfId="9" totalsRowDxfId="6"/>
  </tableColumns>
  <tableStyleInfo name="Personal Table" showFirstColumn="1" showLastColumn="0" showRowStripes="1" showColumnStripes="0"/>
  <extLst>
    <ext xmlns:x14="http://schemas.microsoft.com/office/spreadsheetml/2009/9/main" uri="{504A1905-F514-4f6f-8877-14C23A59335A}">
      <x14:table altText="Personal" altTextSummary="Description of each personal asset and its current value."/>
    </ext>
  </extLst>
</table>
</file>

<file path=xl/theme/theme1.xml><?xml version="1.0" encoding="utf-8"?>
<a:theme xmlns:a="http://schemas.openxmlformats.org/drawingml/2006/main" name="Office Theme">
  <a:themeElements>
    <a:clrScheme name="030_NetWorthSummary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63F51"/>
      </a:accent1>
      <a:accent2>
        <a:srgbClr val="F26722"/>
      </a:accent2>
      <a:accent3>
        <a:srgbClr val="FFBA00"/>
      </a:accent3>
      <a:accent4>
        <a:srgbClr val="86C040"/>
      </a:accent4>
      <a:accent5>
        <a:srgbClr val="4586C6"/>
      </a:accent5>
      <a:accent6>
        <a:srgbClr val="9D4775"/>
      </a:accent6>
      <a:hlink>
        <a:srgbClr val="4586C6"/>
      </a:hlink>
      <a:folHlink>
        <a:srgbClr val="9D4775"/>
      </a:folHlink>
    </a:clrScheme>
    <a:fontScheme name="Cash Flow Statemen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autoPageBreaks="0" fitToPage="1"/>
  </sheetPr>
  <dimension ref="B1:H19"/>
  <sheetViews>
    <sheetView showGridLines="0" tabSelected="1" topLeftCell="B1" zoomScaleNormal="100" workbookViewId="0">
      <selection activeCell="D18" sqref="D18"/>
    </sheetView>
  </sheetViews>
  <sheetFormatPr defaultColWidth="9" defaultRowHeight="15" x14ac:dyDescent="0.35"/>
  <cols>
    <col min="1" max="1" width="2.33203125" customWidth="1"/>
    <col min="2" max="2" width="45.5" customWidth="1"/>
    <col min="3" max="3" width="3" customWidth="1"/>
    <col min="4" max="4" width="45.5" customWidth="1"/>
    <col min="5" max="5" width="3" customWidth="1"/>
    <col min="6" max="6" width="5.33203125" customWidth="1"/>
    <col min="7" max="7" width="45.5" customWidth="1"/>
    <col min="8" max="8" width="2.33203125" customWidth="1"/>
  </cols>
  <sheetData>
    <row r="1" spans="2:8" ht="18.75" customHeight="1" x14ac:dyDescent="0.35">
      <c r="B1" s="32"/>
    </row>
    <row r="2" spans="2:8" ht="33.75" customHeight="1" thickBot="1" x14ac:dyDescent="0.55000000000000004">
      <c r="B2" s="30" t="s">
        <v>0</v>
      </c>
      <c r="C2" s="33"/>
      <c r="D2" s="33"/>
      <c r="E2" s="33"/>
      <c r="F2" s="34"/>
      <c r="G2" s="22" t="s">
        <v>1</v>
      </c>
      <c r="H2" t="s">
        <v>2</v>
      </c>
    </row>
    <row r="3" spans="2:8" ht="34.5" customHeight="1" thickTop="1" x14ac:dyDescent="0.35">
      <c r="B3" s="32"/>
    </row>
    <row r="4" spans="2:8" ht="18.75" customHeight="1" x14ac:dyDescent="0.35">
      <c r="C4" s="9"/>
      <c r="E4" s="7"/>
    </row>
    <row r="5" spans="2:8" ht="18.75" customHeight="1" x14ac:dyDescent="0.35">
      <c r="C5" s="9"/>
      <c r="E5" s="7"/>
    </row>
    <row r="6" spans="2:8" ht="18.75" customHeight="1" x14ac:dyDescent="0.35">
      <c r="C6" s="9"/>
      <c r="E6" s="7"/>
    </row>
    <row r="7" spans="2:8" ht="18.75" customHeight="1" x14ac:dyDescent="0.35">
      <c r="C7" s="9"/>
      <c r="E7" s="7"/>
    </row>
    <row r="8" spans="2:8" ht="18.75" customHeight="1" x14ac:dyDescent="0.35">
      <c r="C8" s="9"/>
      <c r="E8" s="7"/>
    </row>
    <row r="9" spans="2:8" ht="18.75" customHeight="1" x14ac:dyDescent="0.35">
      <c r="C9" s="9"/>
      <c r="E9" s="7"/>
    </row>
    <row r="10" spans="2:8" x14ac:dyDescent="0.35">
      <c r="C10" s="9"/>
      <c r="E10" s="7"/>
    </row>
    <row r="11" spans="2:8" ht="42.75" customHeight="1" thickBot="1" x14ac:dyDescent="0.95">
      <c r="B11" s="21">
        <f>NetWorth</f>
        <v>640750</v>
      </c>
      <c r="C11" s="13"/>
      <c r="D11" s="20">
        <f>TotalAssets</f>
        <v>743750</v>
      </c>
      <c r="E11" s="10"/>
      <c r="F11" s="8"/>
      <c r="G11" s="20">
        <f>TotalLiabilites</f>
        <v>103000</v>
      </c>
    </row>
    <row r="12" spans="2:8" ht="33.75" customHeight="1" x14ac:dyDescent="0.65">
      <c r="B12" s="46" t="s">
        <v>3</v>
      </c>
      <c r="C12" s="16"/>
      <c r="D12" s="26" t="s">
        <v>4</v>
      </c>
      <c r="E12" s="14"/>
      <c r="F12" s="11"/>
      <c r="G12" s="26" t="s">
        <v>5</v>
      </c>
    </row>
    <row r="13" spans="2:8" ht="30.75" customHeight="1" thickBot="1" x14ac:dyDescent="0.4">
      <c r="C13" s="9"/>
      <c r="D13" s="23" t="s">
        <v>6</v>
      </c>
      <c r="E13" s="17"/>
      <c r="F13" s="18"/>
      <c r="G13" s="23" t="s">
        <v>7</v>
      </c>
    </row>
    <row r="14" spans="2:8" ht="30.75" customHeight="1" thickBot="1" x14ac:dyDescent="0.4">
      <c r="C14" s="9"/>
      <c r="D14" s="24" t="s">
        <v>8</v>
      </c>
      <c r="E14" s="17"/>
      <c r="F14" s="18"/>
      <c r="G14" s="23" t="s">
        <v>9</v>
      </c>
    </row>
    <row r="15" spans="2:8" ht="30.75" customHeight="1" thickBot="1" x14ac:dyDescent="0.4">
      <c r="C15" s="9"/>
      <c r="D15" s="24" t="s">
        <v>10</v>
      </c>
      <c r="E15" s="17"/>
      <c r="F15" s="18"/>
      <c r="G15" s="19"/>
    </row>
    <row r="16" spans="2:8" ht="30.75" customHeight="1" thickBot="1" x14ac:dyDescent="0.4">
      <c r="C16" s="9"/>
      <c r="D16" s="24" t="s">
        <v>11</v>
      </c>
      <c r="E16" s="17"/>
      <c r="F16" s="18"/>
      <c r="G16" s="19"/>
    </row>
    <row r="17" spans="3:7" ht="24.75" customHeight="1" x14ac:dyDescent="0.35">
      <c r="C17" s="9"/>
      <c r="D17" s="12"/>
      <c r="E17" s="15"/>
      <c r="F17" s="12"/>
    </row>
    <row r="18" spans="3:7" ht="24.75" customHeight="1" x14ac:dyDescent="0.35">
      <c r="C18" s="9"/>
      <c r="D18" s="37" t="s">
        <v>12</v>
      </c>
      <c r="E18" s="15"/>
      <c r="F18" s="12"/>
      <c r="G18" s="38" t="s">
        <v>13</v>
      </c>
    </row>
    <row r="19" spans="3:7" ht="18.75" customHeight="1" x14ac:dyDescent="0.35">
      <c r="C19" s="9"/>
      <c r="E19" s="7"/>
    </row>
  </sheetData>
  <hyperlinks>
    <hyperlink ref="D18" location="Assets!A1" tooltip="Click to view assets" display="VIEW ASSETS" xr:uid="{00000000-0004-0000-0000-000000000000}"/>
    <hyperlink ref="G18" location="Liabilities!A1" tooltip="Click to view liabilities" display="VIEW LIBILITIES" xr:uid="{00000000-0004-0000-0000-000001000000}"/>
  </hyperlinks>
  <printOptions horizontalCentered="1"/>
  <pageMargins left="0.5" right="0.5" top="0.5" bottom="0.5" header="0" footer="0"/>
  <pageSetup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autoPageBreaks="0" fitToPage="1"/>
  </sheetPr>
  <dimension ref="B1:K24"/>
  <sheetViews>
    <sheetView showGridLines="0" zoomScale="162" zoomScaleNormal="162" workbookViewId="0">
      <selection activeCell="I17" sqref="I17"/>
    </sheetView>
  </sheetViews>
  <sheetFormatPr defaultColWidth="6.5" defaultRowHeight="18.75" customHeight="1" x14ac:dyDescent="0.35"/>
  <cols>
    <col min="1" max="1" width="2.33203125" customWidth="1"/>
    <col min="2" max="2" width="51.5" style="32" customWidth="1"/>
    <col min="3" max="3" width="0.5" style="32" customWidth="1"/>
    <col min="4" max="4" width="2.6640625" customWidth="1"/>
    <col min="5" max="5" width="32.6640625" customWidth="1"/>
    <col min="6" max="6" width="14.83203125" style="28" customWidth="1"/>
    <col min="7" max="7" width="5.5" customWidth="1"/>
    <col min="8" max="8" width="2.6640625" customWidth="1"/>
    <col min="9" max="9" width="32.6640625" customWidth="1"/>
    <col min="10" max="10" width="14.83203125" style="28" customWidth="1"/>
    <col min="11" max="11" width="2.33203125" customWidth="1"/>
  </cols>
  <sheetData>
    <row r="1" spans="2:11" ht="18.75" customHeight="1" x14ac:dyDescent="0.35">
      <c r="F1" s="40"/>
      <c r="J1" s="40"/>
    </row>
    <row r="2" spans="2:11" ht="33.75" customHeight="1" thickBot="1" x14ac:dyDescent="0.55000000000000004">
      <c r="B2" s="30" t="s">
        <v>14</v>
      </c>
      <c r="C2" s="30"/>
      <c r="D2" s="33"/>
      <c r="E2" s="33"/>
      <c r="F2" s="48"/>
      <c r="G2" s="33"/>
      <c r="H2" s="34"/>
      <c r="I2" s="25" t="s">
        <v>1</v>
      </c>
      <c r="J2" s="48"/>
      <c r="K2" t="s">
        <v>2</v>
      </c>
    </row>
    <row r="3" spans="2:11" ht="34.5" customHeight="1" thickTop="1" x14ac:dyDescent="0.35">
      <c r="F3" s="40"/>
      <c r="J3" s="40"/>
    </row>
    <row r="4" spans="2:11" ht="18.75" customHeight="1" x14ac:dyDescent="0.35">
      <c r="D4" s="27" t="s">
        <v>2</v>
      </c>
      <c r="E4" s="27" t="s">
        <v>15</v>
      </c>
      <c r="F4" s="49" t="s">
        <v>16</v>
      </c>
      <c r="H4" s="27" t="s">
        <v>2</v>
      </c>
      <c r="I4" s="27" t="s">
        <v>56</v>
      </c>
      <c r="J4" s="49" t="s">
        <v>16</v>
      </c>
    </row>
    <row r="5" spans="2:11" ht="18.75" customHeight="1" x14ac:dyDescent="0.35">
      <c r="D5" s="27"/>
      <c r="E5" s="27" t="s">
        <v>17</v>
      </c>
      <c r="F5" s="28">
        <v>250</v>
      </c>
      <c r="H5" s="27"/>
      <c r="I5" s="27" t="s">
        <v>55</v>
      </c>
      <c r="J5" s="28">
        <v>0</v>
      </c>
    </row>
    <row r="6" spans="2:11" ht="18.75" customHeight="1" x14ac:dyDescent="0.35">
      <c r="D6" s="27"/>
      <c r="E6" s="27" t="s">
        <v>18</v>
      </c>
      <c r="F6" s="28">
        <v>1000</v>
      </c>
      <c r="H6" s="27"/>
      <c r="I6" s="27" t="s">
        <v>58</v>
      </c>
      <c r="J6" s="28">
        <v>0</v>
      </c>
    </row>
    <row r="7" spans="2:11" ht="18.75" customHeight="1" x14ac:dyDescent="0.35">
      <c r="D7" s="27"/>
      <c r="E7" s="27" t="s">
        <v>19</v>
      </c>
      <c r="F7" s="28">
        <v>2500</v>
      </c>
      <c r="H7" s="27"/>
      <c r="I7" s="27" t="s">
        <v>70</v>
      </c>
      <c r="J7" s="28">
        <v>0</v>
      </c>
    </row>
    <row r="8" spans="2:11" ht="18.75" customHeight="1" x14ac:dyDescent="0.35">
      <c r="D8" s="27"/>
      <c r="E8" s="27" t="s">
        <v>2</v>
      </c>
      <c r="F8" s="28">
        <v>0</v>
      </c>
      <c r="H8" s="27"/>
      <c r="I8" s="27" t="s">
        <v>68</v>
      </c>
      <c r="J8" s="28">
        <v>0</v>
      </c>
    </row>
    <row r="9" spans="2:11" ht="18.75" customHeight="1" x14ac:dyDescent="0.35">
      <c r="D9" s="27"/>
      <c r="E9" s="27" t="s">
        <v>2</v>
      </c>
      <c r="F9" s="28">
        <v>0</v>
      </c>
      <c r="H9" s="27"/>
      <c r="I9" s="27" t="s">
        <v>69</v>
      </c>
      <c r="J9" s="28">
        <v>0</v>
      </c>
    </row>
    <row r="10" spans="2:11" ht="18.75" customHeight="1" x14ac:dyDescent="0.35">
      <c r="D10" s="27"/>
      <c r="E10" s="27" t="s">
        <v>2</v>
      </c>
      <c r="F10" s="28">
        <v>0</v>
      </c>
      <c r="H10" s="27"/>
      <c r="I10" s="27" t="s">
        <v>2</v>
      </c>
      <c r="J10" s="28">
        <v>0</v>
      </c>
    </row>
    <row r="11" spans="2:11" ht="18.75" customHeight="1" x14ac:dyDescent="0.35">
      <c r="D11" s="27"/>
      <c r="E11" s="27" t="s">
        <v>2</v>
      </c>
      <c r="F11" s="28">
        <v>0</v>
      </c>
      <c r="H11" s="27"/>
      <c r="I11" s="27" t="s">
        <v>2</v>
      </c>
      <c r="J11" s="28">
        <v>0</v>
      </c>
    </row>
    <row r="12" spans="2:11" ht="18.75" customHeight="1" x14ac:dyDescent="0.35">
      <c r="B12" s="72">
        <f>TotalAssets</f>
        <v>743750</v>
      </c>
      <c r="C12" s="44"/>
      <c r="D12" s="27"/>
      <c r="E12" s="40" t="s">
        <v>2</v>
      </c>
      <c r="F12" s="28">
        <v>0</v>
      </c>
      <c r="I12" s="40" t="s">
        <v>2</v>
      </c>
      <c r="J12" s="28">
        <v>0</v>
      </c>
    </row>
    <row r="13" spans="2:11" ht="18.75" customHeight="1" x14ac:dyDescent="0.35">
      <c r="B13" s="72"/>
      <c r="C13" s="44"/>
      <c r="D13" s="29"/>
      <c r="E13" s="27" t="s">
        <v>20</v>
      </c>
      <c r="F13" s="28">
        <f>SUBTOTAL(109,tblCash[VALUE])</f>
        <v>3750</v>
      </c>
      <c r="H13" s="31"/>
      <c r="I13" s="41" t="s">
        <v>20</v>
      </c>
      <c r="J13" s="42">
        <f>SUBTOTAL(109,tblPersonal[VALUE])</f>
        <v>0</v>
      </c>
    </row>
    <row r="14" spans="2:11" ht="18.75" customHeight="1" x14ac:dyDescent="0.35">
      <c r="B14" s="73" t="s">
        <v>4</v>
      </c>
      <c r="C14" s="45"/>
      <c r="D14" s="43"/>
      <c r="H14" s="47"/>
      <c r="I14" s="47"/>
    </row>
    <row r="15" spans="2:11" ht="18.75" customHeight="1" x14ac:dyDescent="0.35">
      <c r="B15" s="73"/>
      <c r="C15" s="45"/>
    </row>
    <row r="16" spans="2:11" ht="18.75" customHeight="1" x14ac:dyDescent="0.35">
      <c r="B16" s="35"/>
      <c r="C16" s="35"/>
      <c r="D16" s="27" t="s">
        <v>2</v>
      </c>
      <c r="E16" s="27" t="s">
        <v>51</v>
      </c>
      <c r="F16" s="28" t="s">
        <v>16</v>
      </c>
      <c r="H16" s="27" t="s">
        <v>2</v>
      </c>
      <c r="I16" s="27" t="s">
        <v>77</v>
      </c>
      <c r="J16" s="28" t="s">
        <v>16</v>
      </c>
    </row>
    <row r="17" spans="2:10" ht="18.75" customHeight="1" x14ac:dyDescent="0.35">
      <c r="B17" s="39" t="s">
        <v>13</v>
      </c>
      <c r="C17" s="39"/>
      <c r="D17" s="27"/>
      <c r="E17" s="27" t="s">
        <v>52</v>
      </c>
      <c r="F17" s="28">
        <v>400000</v>
      </c>
      <c r="H17" s="27"/>
      <c r="I17" s="27" t="s">
        <v>38</v>
      </c>
      <c r="J17" s="28">
        <v>100000</v>
      </c>
    </row>
    <row r="18" spans="2:10" ht="18.75" customHeight="1" x14ac:dyDescent="0.35">
      <c r="B18" s="39" t="s">
        <v>21</v>
      </c>
      <c r="C18" s="39"/>
      <c r="D18" s="27"/>
      <c r="E18" s="27" t="s">
        <v>36</v>
      </c>
      <c r="F18" s="28">
        <v>10000</v>
      </c>
      <c r="H18" s="27"/>
      <c r="I18" s="27" t="s">
        <v>22</v>
      </c>
      <c r="J18" s="28">
        <v>75000</v>
      </c>
    </row>
    <row r="19" spans="2:10" ht="18.75" customHeight="1" x14ac:dyDescent="0.35">
      <c r="D19" s="27"/>
      <c r="E19" s="27" t="s">
        <v>53</v>
      </c>
      <c r="F19" s="28">
        <v>80000</v>
      </c>
      <c r="H19" s="27"/>
      <c r="I19" s="27" t="s">
        <v>65</v>
      </c>
      <c r="J19" s="28">
        <v>75000</v>
      </c>
    </row>
    <row r="20" spans="2:10" ht="18.75" customHeight="1" x14ac:dyDescent="0.35">
      <c r="D20" s="27"/>
      <c r="E20" s="27" t="s">
        <v>54</v>
      </c>
      <c r="F20" s="28">
        <v>0</v>
      </c>
      <c r="H20" s="27"/>
      <c r="I20" s="27" t="s">
        <v>2</v>
      </c>
      <c r="J20" s="28">
        <v>0</v>
      </c>
    </row>
    <row r="21" spans="2:10" ht="18.75" customHeight="1" x14ac:dyDescent="0.35">
      <c r="D21" s="27"/>
      <c r="E21" s="27" t="s">
        <v>2</v>
      </c>
      <c r="F21" s="28">
        <v>0</v>
      </c>
      <c r="H21" s="27"/>
      <c r="I21" s="27" t="s">
        <v>2</v>
      </c>
      <c r="J21" s="28">
        <v>0</v>
      </c>
    </row>
    <row r="22" spans="2:10" ht="18.75" customHeight="1" x14ac:dyDescent="0.35">
      <c r="D22" s="27"/>
      <c r="E22" s="27" t="s">
        <v>2</v>
      </c>
      <c r="F22" s="28">
        <v>0</v>
      </c>
      <c r="H22" s="27"/>
      <c r="I22" s="27" t="s">
        <v>2</v>
      </c>
      <c r="J22" s="28">
        <v>0</v>
      </c>
    </row>
    <row r="23" spans="2:10" ht="18.75" customHeight="1" x14ac:dyDescent="0.35">
      <c r="D23" s="29"/>
      <c r="E23" s="27" t="s">
        <v>20</v>
      </c>
      <c r="F23" s="28">
        <f>SUBTOTAL(109,tblInvestments[VALUE])</f>
        <v>490000</v>
      </c>
      <c r="H23" s="29"/>
      <c r="I23" s="27" t="s">
        <v>20</v>
      </c>
      <c r="J23" s="28">
        <f>SUBTOTAL(109,tblRetirement[VALUE])</f>
        <v>250000</v>
      </c>
    </row>
    <row r="24" spans="2:10" ht="18.75" customHeight="1" x14ac:dyDescent="0.35">
      <c r="D24" s="47"/>
      <c r="E24" s="47"/>
      <c r="H24" s="47"/>
      <c r="I24" s="47"/>
    </row>
  </sheetData>
  <mergeCells count="2">
    <mergeCell ref="B12:B13"/>
    <mergeCell ref="B14:B15"/>
  </mergeCells>
  <hyperlinks>
    <hyperlink ref="B17" location="Liabilities!A1" tooltip="Click to view liabilities" display="VIEW LIABILITIES &gt;" xr:uid="{00000000-0004-0000-0100-000000000000}"/>
    <hyperlink ref="B18" location="Dashboard!A1" tooltip="Click to view dashboard" display="VIEW DASHBOARD" xr:uid="{00000000-0004-0000-0100-000001000000}"/>
  </hyperlinks>
  <printOptions horizontalCentered="1"/>
  <pageMargins left="0.7" right="0.7" top="0.75" bottom="0.75" header="0.3" footer="0.3"/>
  <pageSetup scale="84" fitToHeight="0" orientation="landscape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/>
    <pageSetUpPr autoPageBreaks="0" fitToPage="1"/>
  </sheetPr>
  <dimension ref="B1:K25"/>
  <sheetViews>
    <sheetView showGridLines="0" topLeftCell="B1" zoomScale="219" zoomScaleNormal="219" workbookViewId="0">
      <selection activeCell="E16" sqref="E16"/>
    </sheetView>
  </sheetViews>
  <sheetFormatPr defaultColWidth="6.5" defaultRowHeight="18.75" customHeight="1" x14ac:dyDescent="0.35"/>
  <cols>
    <col min="1" max="1" width="2.33203125" customWidth="1"/>
    <col min="2" max="2" width="51.5" customWidth="1"/>
    <col min="3" max="3" width="0.5" customWidth="1"/>
    <col min="4" max="4" width="2.6640625" customWidth="1"/>
    <col min="5" max="5" width="32.6640625" customWidth="1"/>
    <col min="6" max="6" width="14.83203125" style="28" customWidth="1"/>
    <col min="7" max="7" width="5.5" customWidth="1"/>
    <col min="8" max="8" width="2.6640625" customWidth="1"/>
    <col min="9" max="9" width="32.6640625" customWidth="1"/>
    <col min="10" max="10" width="14.83203125" style="28" customWidth="1"/>
    <col min="11" max="11" width="2.33203125" customWidth="1"/>
  </cols>
  <sheetData>
    <row r="1" spans="2:11" ht="18.75" customHeight="1" x14ac:dyDescent="0.35">
      <c r="F1" s="40"/>
      <c r="J1" s="40"/>
    </row>
    <row r="2" spans="2:11" ht="33.75" customHeight="1" thickBot="1" x14ac:dyDescent="0.55000000000000004">
      <c r="B2" s="30" t="s">
        <v>23</v>
      </c>
      <c r="C2" s="30"/>
      <c r="D2" s="33"/>
      <c r="E2" s="33"/>
      <c r="F2" s="48"/>
      <c r="G2" s="33"/>
      <c r="H2" s="36"/>
      <c r="I2" s="25" t="s">
        <v>1</v>
      </c>
      <c r="J2" s="48"/>
      <c r="K2" t="s">
        <v>2</v>
      </c>
    </row>
    <row r="3" spans="2:11" ht="34.5" customHeight="1" thickTop="1" x14ac:dyDescent="0.35">
      <c r="B3" s="32"/>
      <c r="C3" s="32"/>
      <c r="F3" s="40"/>
      <c r="J3" s="40"/>
    </row>
    <row r="4" spans="2:11" ht="18.75" customHeight="1" x14ac:dyDescent="0.35">
      <c r="D4" s="27" t="s">
        <v>2</v>
      </c>
      <c r="E4" s="27" t="s">
        <v>76</v>
      </c>
      <c r="F4" s="49" t="s">
        <v>24</v>
      </c>
      <c r="H4" s="27" t="s">
        <v>2</v>
      </c>
      <c r="I4" s="27" t="s">
        <v>56</v>
      </c>
      <c r="J4" s="49" t="s">
        <v>16</v>
      </c>
    </row>
    <row r="5" spans="2:11" ht="18.75" customHeight="1" x14ac:dyDescent="0.35">
      <c r="D5" s="27"/>
      <c r="E5" s="27" t="s">
        <v>34</v>
      </c>
      <c r="F5" s="28">
        <v>1000</v>
      </c>
      <c r="H5" s="27"/>
      <c r="I5" s="27" t="s">
        <v>73</v>
      </c>
      <c r="J5" s="28">
        <v>0</v>
      </c>
    </row>
    <row r="6" spans="2:11" ht="18.75" customHeight="1" x14ac:dyDescent="0.35">
      <c r="D6" s="27"/>
      <c r="E6" s="27" t="s">
        <v>30</v>
      </c>
      <c r="F6" s="28">
        <v>0</v>
      </c>
      <c r="H6" s="27"/>
      <c r="I6" s="27" t="s">
        <v>72</v>
      </c>
      <c r="J6" s="28">
        <v>0</v>
      </c>
    </row>
    <row r="7" spans="2:11" ht="18.75" customHeight="1" x14ac:dyDescent="0.35">
      <c r="D7" s="27"/>
      <c r="E7" s="27" t="s">
        <v>35</v>
      </c>
      <c r="F7" s="28">
        <v>0</v>
      </c>
      <c r="H7" s="27"/>
      <c r="I7" s="27" t="s">
        <v>74</v>
      </c>
      <c r="J7" s="28">
        <v>0</v>
      </c>
    </row>
    <row r="8" spans="2:11" ht="18.75" customHeight="1" x14ac:dyDescent="0.35">
      <c r="D8" s="27"/>
      <c r="E8" s="27" t="s">
        <v>2</v>
      </c>
      <c r="F8" s="28">
        <v>0</v>
      </c>
      <c r="H8" s="27"/>
      <c r="I8" s="27" t="s">
        <v>75</v>
      </c>
      <c r="J8" s="28">
        <v>0</v>
      </c>
    </row>
    <row r="9" spans="2:11" ht="18.75" customHeight="1" x14ac:dyDescent="0.35">
      <c r="D9" s="27"/>
      <c r="E9" s="27" t="s">
        <v>2</v>
      </c>
      <c r="F9" s="28">
        <v>0</v>
      </c>
      <c r="H9" s="27"/>
      <c r="I9" s="27"/>
      <c r="J9" s="28">
        <v>0</v>
      </c>
    </row>
    <row r="10" spans="2:11" ht="18.75" customHeight="1" x14ac:dyDescent="0.35">
      <c r="D10" s="27"/>
      <c r="E10" s="27" t="s">
        <v>2</v>
      </c>
      <c r="F10" s="28">
        <v>0</v>
      </c>
      <c r="H10" s="27"/>
      <c r="I10" s="27" t="s">
        <v>2</v>
      </c>
      <c r="J10" s="28">
        <v>0</v>
      </c>
    </row>
    <row r="11" spans="2:11" ht="18.75" customHeight="1" x14ac:dyDescent="0.35">
      <c r="D11" s="27"/>
      <c r="E11" s="27" t="s">
        <v>2</v>
      </c>
      <c r="F11" s="28">
        <v>0</v>
      </c>
      <c r="H11" s="27"/>
      <c r="I11" s="27" t="s">
        <v>2</v>
      </c>
      <c r="J11" s="28">
        <v>0</v>
      </c>
    </row>
    <row r="12" spans="2:11" ht="18.75" customHeight="1" x14ac:dyDescent="0.35">
      <c r="B12" s="72">
        <f>TotalLiabilites</f>
        <v>103000</v>
      </c>
      <c r="C12" s="44"/>
      <c r="E12" s="40" t="s">
        <v>2</v>
      </c>
      <c r="F12" s="28">
        <v>0</v>
      </c>
      <c r="I12" s="40" t="s">
        <v>2</v>
      </c>
      <c r="J12" s="28">
        <v>0</v>
      </c>
    </row>
    <row r="13" spans="2:11" ht="18.75" customHeight="1" x14ac:dyDescent="0.35">
      <c r="B13" s="72"/>
      <c r="C13" s="44"/>
      <c r="D13" s="27"/>
      <c r="E13" s="27" t="s">
        <v>20</v>
      </c>
      <c r="F13" s="28">
        <f>SUBTOTAL(109,tblUnsecured[OWE])</f>
        <v>1000</v>
      </c>
      <c r="H13" s="31"/>
      <c r="I13" s="41" t="s">
        <v>20</v>
      </c>
      <c r="J13" s="42">
        <f>SUBTOTAL(109,tblPersonal8[VALUE])</f>
        <v>0</v>
      </c>
    </row>
    <row r="14" spans="2:11" ht="18.75" customHeight="1" x14ac:dyDescent="0.35">
      <c r="B14" s="74" t="s">
        <v>5</v>
      </c>
      <c r="C14" s="46"/>
    </row>
    <row r="15" spans="2:11" ht="18.75" customHeight="1" x14ac:dyDescent="0.35">
      <c r="B15" s="74"/>
      <c r="C15" s="46"/>
    </row>
    <row r="16" spans="2:11" ht="18.75" customHeight="1" x14ac:dyDescent="0.35">
      <c r="D16" s="27" t="s">
        <v>2</v>
      </c>
      <c r="E16" s="27" t="s">
        <v>71</v>
      </c>
      <c r="F16" s="49" t="s">
        <v>24</v>
      </c>
    </row>
    <row r="17" spans="2:6" ht="18.75" customHeight="1" x14ac:dyDescent="0.35">
      <c r="B17" s="39" t="s">
        <v>25</v>
      </c>
      <c r="C17" s="39"/>
      <c r="D17" s="27"/>
      <c r="E17" s="27" t="s">
        <v>32</v>
      </c>
      <c r="F17" s="28">
        <v>2000</v>
      </c>
    </row>
    <row r="18" spans="2:6" ht="18.75" customHeight="1" x14ac:dyDescent="0.35">
      <c r="B18" s="39" t="s">
        <v>21</v>
      </c>
      <c r="C18" s="39"/>
      <c r="D18" s="27"/>
      <c r="E18" s="27" t="s">
        <v>31</v>
      </c>
      <c r="F18" s="28">
        <v>100000</v>
      </c>
    </row>
    <row r="19" spans="2:6" ht="18.75" customHeight="1" x14ac:dyDescent="0.35">
      <c r="D19" s="27"/>
      <c r="E19" s="27" t="s">
        <v>33</v>
      </c>
      <c r="F19" s="28">
        <v>0</v>
      </c>
    </row>
    <row r="20" spans="2:6" ht="18.75" customHeight="1" x14ac:dyDescent="0.35">
      <c r="D20" s="27"/>
      <c r="E20" s="27" t="s">
        <v>2</v>
      </c>
      <c r="F20" s="28">
        <v>0</v>
      </c>
    </row>
    <row r="21" spans="2:6" ht="18.75" customHeight="1" x14ac:dyDescent="0.35">
      <c r="D21" s="27"/>
      <c r="E21" s="27" t="s">
        <v>2</v>
      </c>
      <c r="F21" s="28">
        <v>0</v>
      </c>
    </row>
    <row r="22" spans="2:6" ht="18.75" customHeight="1" x14ac:dyDescent="0.35">
      <c r="D22" s="27"/>
      <c r="E22" s="27" t="s">
        <v>2</v>
      </c>
      <c r="F22" s="28">
        <v>0</v>
      </c>
    </row>
    <row r="23" spans="2:6" ht="18.75" customHeight="1" x14ac:dyDescent="0.35">
      <c r="D23" s="27"/>
      <c r="E23" s="27" t="s">
        <v>2</v>
      </c>
      <c r="F23" s="28">
        <v>0</v>
      </c>
    </row>
    <row r="24" spans="2:6" ht="18.75" customHeight="1" x14ac:dyDescent="0.35">
      <c r="D24" s="27"/>
      <c r="E24" s="27" t="s">
        <v>2</v>
      </c>
      <c r="F24" s="28">
        <v>0</v>
      </c>
    </row>
    <row r="25" spans="2:6" ht="18.75" customHeight="1" x14ac:dyDescent="0.35">
      <c r="D25" s="27"/>
      <c r="E25" s="27" t="s">
        <v>20</v>
      </c>
      <c r="F25" s="28">
        <f>SUBTOTAL(109,tblSecured[OWE])</f>
        <v>102000</v>
      </c>
    </row>
  </sheetData>
  <mergeCells count="2">
    <mergeCell ref="B12:B13"/>
    <mergeCell ref="B14:B15"/>
  </mergeCells>
  <hyperlinks>
    <hyperlink ref="B17" location="Assets!A1" tooltip="Click to view assets" display="VIEW ASSETS" xr:uid="{00000000-0004-0000-0200-000000000000}"/>
    <hyperlink ref="B18" location="Dashboard!A1" tooltip="Click to view dashboard" display="VIEW DASHBOARD" xr:uid="{00000000-0004-0000-0200-000001000000}"/>
  </hyperlinks>
  <printOptions horizontalCentered="1"/>
  <pageMargins left="0.7" right="0.7" top="0.75" bottom="0.75" header="0.3" footer="0.3"/>
  <pageSetup scale="84" fitToHeight="0" orientation="landscape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FC2D-FE9E-6949-AFB5-5F2A33B8FE78}">
  <dimension ref="A1:AE93"/>
  <sheetViews>
    <sheetView workbookViewId="0">
      <selection activeCell="P29" sqref="P29"/>
    </sheetView>
  </sheetViews>
  <sheetFormatPr defaultColWidth="11.6640625" defaultRowHeight="15" x14ac:dyDescent="0.35"/>
  <cols>
    <col min="1" max="1" width="17" customWidth="1"/>
    <col min="3" max="3" width="28.83203125" customWidth="1"/>
    <col min="4" max="4" width="21" customWidth="1"/>
    <col min="5" max="5" width="3" customWidth="1"/>
    <col min="6" max="6" width="20.5" bestFit="1" customWidth="1"/>
    <col min="7" max="7" width="3" customWidth="1"/>
    <col min="8" max="8" width="21" customWidth="1"/>
    <col min="9" max="9" width="3" customWidth="1"/>
    <col min="10" max="10" width="21" customWidth="1"/>
    <col min="11" max="11" width="3" customWidth="1"/>
    <col min="12" max="12" width="21" customWidth="1"/>
  </cols>
  <sheetData>
    <row r="1" spans="1:31" ht="28.5" x14ac:dyDescent="0.45">
      <c r="A1" s="52" t="s">
        <v>46</v>
      </c>
    </row>
    <row r="5" spans="1:31" ht="54" x14ac:dyDescent="0.35">
      <c r="A5" s="53" t="s">
        <v>39</v>
      </c>
      <c r="B5" s="51"/>
      <c r="C5" s="51"/>
      <c r="D5" s="66" t="s">
        <v>59</v>
      </c>
      <c r="E5" s="51"/>
      <c r="F5" s="66" t="s">
        <v>60</v>
      </c>
      <c r="G5" s="51"/>
      <c r="H5" s="66" t="s">
        <v>63</v>
      </c>
      <c r="I5" s="51"/>
      <c r="J5" s="66" t="s">
        <v>61</v>
      </c>
      <c r="K5" s="51"/>
      <c r="L5" s="66" t="s">
        <v>64</v>
      </c>
    </row>
    <row r="6" spans="1:31" ht="21" x14ac:dyDescent="0.35">
      <c r="A6" s="51"/>
      <c r="B6" s="50" t="s">
        <v>40</v>
      </c>
      <c r="C6" s="51"/>
      <c r="D6" s="54">
        <f>+tblCash[[#Totals],[VALUE]]</f>
        <v>3750</v>
      </c>
      <c r="E6" s="51"/>
      <c r="F6" s="51"/>
      <c r="G6" s="51"/>
      <c r="H6" s="62">
        <f>SUM(D6:G6)</f>
        <v>3750</v>
      </c>
      <c r="I6" s="51"/>
      <c r="J6" s="55"/>
      <c r="K6" s="51"/>
      <c r="L6" s="62">
        <f>SUM(H6:J6)</f>
        <v>3750</v>
      </c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1:31" ht="21" x14ac:dyDescent="0.35">
      <c r="A7" s="51"/>
      <c r="B7" s="50" t="s">
        <v>41</v>
      </c>
      <c r="C7" s="51"/>
      <c r="D7" s="55">
        <f>+tblInvestments[[#Totals],[VALUE]]</f>
        <v>490000</v>
      </c>
      <c r="E7" s="51"/>
      <c r="F7" s="55">
        <v>-75000</v>
      </c>
      <c r="G7" s="51"/>
      <c r="H7" s="60">
        <f>SUM(D7:G7)</f>
        <v>415000</v>
      </c>
      <c r="I7" s="51"/>
      <c r="J7" s="55"/>
      <c r="K7" s="51"/>
      <c r="L7" s="55">
        <f>SUM(H7:J7)</f>
        <v>415000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</row>
    <row r="8" spans="1:31" ht="21" x14ac:dyDescent="0.35">
      <c r="A8" s="51"/>
      <c r="B8" s="50" t="s">
        <v>37</v>
      </c>
      <c r="C8" s="51"/>
      <c r="D8" s="55">
        <f>+tblPersonal[[#Totals],[VALUE]]</f>
        <v>0</v>
      </c>
      <c r="E8" s="51"/>
      <c r="F8" s="51"/>
      <c r="G8" s="51"/>
      <c r="H8" s="60">
        <f t="shared" ref="H8:H11" si="0">SUM(D8:G8)</f>
        <v>0</v>
      </c>
      <c r="I8" s="51"/>
      <c r="J8" s="55"/>
      <c r="K8" s="51"/>
      <c r="L8" s="55">
        <f t="shared" ref="L8:L12" si="1">SUM(H8:J8)</f>
        <v>0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</row>
    <row r="9" spans="1:31" ht="21" x14ac:dyDescent="0.35">
      <c r="A9" s="51"/>
      <c r="B9" s="50" t="s">
        <v>66</v>
      </c>
      <c r="C9" s="51"/>
      <c r="D9" s="55">
        <f>+tblRetirement[[#Totals],[VALUE]]</f>
        <v>250000</v>
      </c>
      <c r="E9" s="51"/>
      <c r="F9" s="55">
        <v>-27000</v>
      </c>
      <c r="G9" s="51"/>
      <c r="H9" s="60">
        <f t="shared" si="0"/>
        <v>223000</v>
      </c>
      <c r="I9" s="51"/>
      <c r="J9" s="55">
        <v>-148000</v>
      </c>
      <c r="K9" s="51"/>
      <c r="L9" s="55">
        <f t="shared" si="1"/>
        <v>75000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</row>
    <row r="10" spans="1:31" ht="21" x14ac:dyDescent="0.35">
      <c r="A10" s="51"/>
      <c r="B10" s="50"/>
      <c r="C10" s="51"/>
      <c r="D10" s="55"/>
      <c r="E10" s="51"/>
      <c r="F10" s="55"/>
      <c r="G10" s="51"/>
      <c r="H10" s="60"/>
      <c r="I10" s="51"/>
      <c r="J10" s="55"/>
      <c r="K10" s="51"/>
      <c r="L10" s="55">
        <f t="shared" si="1"/>
        <v>0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</row>
    <row r="11" spans="1:31" ht="21" x14ac:dyDescent="0.35">
      <c r="A11" s="51"/>
      <c r="B11" s="50" t="s">
        <v>57</v>
      </c>
      <c r="C11" s="51"/>
      <c r="D11" s="55">
        <f>+tblPersonal[[#Totals],[VALUE]]</f>
        <v>0</v>
      </c>
      <c r="E11" s="51"/>
      <c r="F11" s="51"/>
      <c r="G11" s="51"/>
      <c r="H11" s="60">
        <f t="shared" si="0"/>
        <v>0</v>
      </c>
      <c r="I11" s="51"/>
      <c r="J11" s="55">
        <v>148000</v>
      </c>
      <c r="K11" s="51"/>
      <c r="L11" s="55">
        <f t="shared" si="1"/>
        <v>148000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21" x14ac:dyDescent="0.35">
      <c r="A12" s="51"/>
      <c r="B12" s="51"/>
      <c r="C12" s="51"/>
      <c r="D12" s="58"/>
      <c r="E12" s="51"/>
      <c r="F12" s="51"/>
      <c r="G12" s="51"/>
      <c r="H12" s="51"/>
      <c r="I12" s="51"/>
      <c r="J12" s="55"/>
      <c r="K12" s="51"/>
      <c r="L12" s="55">
        <f t="shared" si="1"/>
        <v>0</v>
      </c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</row>
    <row r="13" spans="1:31" ht="21.75" thickBot="1" x14ac:dyDescent="0.4">
      <c r="A13" s="51"/>
      <c r="B13" s="51"/>
      <c r="C13" s="57" t="s">
        <v>27</v>
      </c>
      <c r="D13" s="61">
        <f>SUM(D6:D12)</f>
        <v>743750</v>
      </c>
      <c r="E13" s="51"/>
      <c r="F13" s="59">
        <f>SUM(F6:F12)</f>
        <v>-102000</v>
      </c>
      <c r="G13" s="51"/>
      <c r="H13" s="63">
        <f>SUM(D13:G13)</f>
        <v>641750</v>
      </c>
      <c r="I13" s="51"/>
      <c r="J13" s="59">
        <f>SUM(J6:J12)</f>
        <v>0</v>
      </c>
      <c r="K13" s="51"/>
      <c r="L13" s="63">
        <f>SUM(H13:J13)</f>
        <v>641750</v>
      </c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1" ht="21" x14ac:dyDescent="0.35">
      <c r="A14" s="51"/>
      <c r="B14" s="51"/>
      <c r="C14" s="51"/>
      <c r="D14" s="55"/>
      <c r="E14" s="51"/>
      <c r="F14" s="51"/>
      <c r="G14" s="51"/>
      <c r="H14" s="51"/>
      <c r="I14" s="51"/>
      <c r="J14" s="51"/>
      <c r="K14" s="51"/>
      <c r="L14" s="51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ht="21" x14ac:dyDescent="0.35">
      <c r="A15" s="53" t="s">
        <v>42</v>
      </c>
      <c r="B15" s="51"/>
      <c r="C15" s="51"/>
      <c r="D15" s="55"/>
      <c r="E15" s="51"/>
      <c r="F15" s="51"/>
      <c r="G15" s="51"/>
      <c r="H15" s="51"/>
      <c r="I15" s="51"/>
      <c r="J15" s="51"/>
      <c r="K15" s="51"/>
      <c r="L15" s="51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21" x14ac:dyDescent="0.35">
      <c r="A16" s="51"/>
      <c r="B16" s="51" t="s">
        <v>43</v>
      </c>
      <c r="C16" s="51"/>
      <c r="D16" s="54">
        <f>+tblUnsecured[[#Totals],[OWE]]</f>
        <v>1000</v>
      </c>
      <c r="E16" s="51"/>
      <c r="F16" s="55"/>
      <c r="G16" s="51"/>
      <c r="H16" s="62">
        <f>SUM(D16:G16)</f>
        <v>1000</v>
      </c>
      <c r="I16" s="51"/>
      <c r="J16" s="51"/>
      <c r="K16" s="51"/>
      <c r="L16" s="62">
        <f>SUM(H16:J16)</f>
        <v>1000</v>
      </c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1" ht="21" x14ac:dyDescent="0.35">
      <c r="A17" s="51"/>
      <c r="B17" s="51" t="s">
        <v>44</v>
      </c>
      <c r="C17" s="51"/>
      <c r="D17" s="55">
        <f>+tblSecured[[#Totals],[OWE]]</f>
        <v>102000</v>
      </c>
      <c r="E17" s="51"/>
      <c r="F17" s="55">
        <v>-102000</v>
      </c>
      <c r="G17" s="51"/>
      <c r="H17" s="60">
        <f>SUM(D17:F17)</f>
        <v>0</v>
      </c>
      <c r="I17" s="51"/>
      <c r="J17" s="51"/>
      <c r="K17" s="51"/>
      <c r="L17" s="55">
        <f t="shared" ref="L17:L20" si="2">SUM(H17:J17)</f>
        <v>0</v>
      </c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1" ht="21" x14ac:dyDescent="0.35">
      <c r="A18" s="51"/>
      <c r="B18" s="51"/>
      <c r="C18" s="51"/>
      <c r="D18" s="55"/>
      <c r="E18" s="51"/>
      <c r="F18" s="55"/>
      <c r="G18" s="51"/>
      <c r="H18" s="51"/>
      <c r="I18" s="51"/>
      <c r="J18" s="51"/>
      <c r="K18" s="51"/>
      <c r="L18" s="55">
        <f t="shared" si="2"/>
        <v>0</v>
      </c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</row>
    <row r="19" spans="1:31" ht="21" x14ac:dyDescent="0.35">
      <c r="A19" s="51"/>
      <c r="B19" s="51"/>
      <c r="C19" s="51"/>
      <c r="D19" s="55"/>
      <c r="E19" s="51"/>
      <c r="F19" s="55"/>
      <c r="G19" s="51"/>
      <c r="H19" s="51"/>
      <c r="I19" s="51"/>
      <c r="J19" s="51"/>
      <c r="K19" s="51"/>
      <c r="L19" s="55">
        <f t="shared" si="2"/>
        <v>0</v>
      </c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1" ht="21.75" thickBot="1" x14ac:dyDescent="0.4">
      <c r="A20" s="51"/>
      <c r="B20" s="51"/>
      <c r="C20" s="51"/>
      <c r="D20" s="56"/>
      <c r="E20" s="51"/>
      <c r="F20" s="56"/>
      <c r="G20" s="51"/>
      <c r="H20" s="64"/>
      <c r="I20" s="51"/>
      <c r="J20" s="64"/>
      <c r="K20" s="51"/>
      <c r="L20" s="56">
        <f t="shared" si="2"/>
        <v>0</v>
      </c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</row>
    <row r="21" spans="1:31" ht="21" x14ac:dyDescent="0.35">
      <c r="A21" s="51"/>
      <c r="B21" s="51"/>
      <c r="C21" s="57" t="s">
        <v>28</v>
      </c>
      <c r="D21" s="58">
        <f>SUM(D16:D20)</f>
        <v>103000</v>
      </c>
      <c r="E21" s="51"/>
      <c r="F21" s="55">
        <f>SUM(F16:F20)</f>
        <v>-102000</v>
      </c>
      <c r="G21" s="51"/>
      <c r="H21" s="60">
        <f>SUM(D21:F21)</f>
        <v>1000</v>
      </c>
      <c r="I21" s="51"/>
      <c r="J21" s="51"/>
      <c r="K21" s="51"/>
      <c r="L21" s="60">
        <f>SUM(H21:J21)</f>
        <v>1000</v>
      </c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1" x14ac:dyDescent="0.35">
      <c r="A22" s="51"/>
      <c r="B22" s="51"/>
      <c r="C22" s="51"/>
      <c r="D22" s="55"/>
      <c r="E22" s="51"/>
      <c r="F22" s="55"/>
      <c r="G22" s="51"/>
      <c r="H22" s="51"/>
      <c r="I22" s="51"/>
      <c r="J22" s="51"/>
      <c r="K22" s="51"/>
      <c r="L22" s="51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</row>
    <row r="23" spans="1:31" ht="21.75" thickBot="1" x14ac:dyDescent="0.4">
      <c r="A23" s="51"/>
      <c r="B23" s="51"/>
      <c r="C23" s="57" t="s">
        <v>29</v>
      </c>
      <c r="D23" s="56">
        <f>+D13-D21</f>
        <v>640750</v>
      </c>
      <c r="E23" s="51"/>
      <c r="F23" s="55"/>
      <c r="G23" s="51"/>
      <c r="H23" s="65">
        <f>SUM(D23:G23)</f>
        <v>640750</v>
      </c>
      <c r="I23" s="51"/>
      <c r="J23" s="51"/>
      <c r="K23" s="51"/>
      <c r="L23" s="60">
        <f>SUM(H23:J23)</f>
        <v>640750</v>
      </c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</row>
    <row r="24" spans="1:31" ht="21" x14ac:dyDescent="0.35">
      <c r="A24" s="51"/>
      <c r="B24" s="51"/>
      <c r="C24" s="51"/>
      <c r="D24" s="55"/>
      <c r="E24" s="51"/>
      <c r="F24" s="51"/>
      <c r="G24" s="51"/>
      <c r="H24" s="51"/>
      <c r="I24" s="51"/>
      <c r="J24" s="51"/>
      <c r="K24" s="51"/>
      <c r="L24" s="51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</row>
    <row r="25" spans="1:31" ht="21.75" thickBot="1" x14ac:dyDescent="0.4">
      <c r="A25" s="51"/>
      <c r="B25" s="51"/>
      <c r="C25" s="57" t="s">
        <v>45</v>
      </c>
      <c r="D25" s="61">
        <f>SUM(D21:D23)</f>
        <v>743750</v>
      </c>
      <c r="E25" s="51"/>
      <c r="F25" s="51"/>
      <c r="G25" s="51"/>
      <c r="H25" s="61">
        <f>SUM(H21:H23)</f>
        <v>641750</v>
      </c>
      <c r="I25" s="51"/>
      <c r="J25" s="51"/>
      <c r="K25" s="51"/>
      <c r="L25" s="61">
        <f>SUM(L21:L23)</f>
        <v>641750</v>
      </c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ht="21" x14ac:dyDescent="0.35">
      <c r="A26" s="51"/>
      <c r="B26" s="51"/>
      <c r="C26" s="51"/>
      <c r="D26" s="55"/>
      <c r="E26" s="51"/>
      <c r="F26" s="51"/>
      <c r="G26" s="51"/>
      <c r="H26" s="51"/>
      <c r="I26" s="51"/>
      <c r="J26" s="51"/>
      <c r="K26" s="51"/>
      <c r="L26" s="51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</row>
    <row r="27" spans="1:31" ht="21.75" thickBot="1" x14ac:dyDescent="0.4">
      <c r="A27" s="51"/>
      <c r="B27" s="51"/>
      <c r="C27" s="51"/>
      <c r="D27" s="55"/>
      <c r="E27" s="51"/>
      <c r="F27" s="67" t="s">
        <v>47</v>
      </c>
      <c r="G27" s="51"/>
      <c r="H27" s="51"/>
      <c r="I27" s="51"/>
      <c r="J27" s="67" t="s">
        <v>47</v>
      </c>
      <c r="K27" s="51"/>
      <c r="L27" s="51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</row>
    <row r="28" spans="1:31" ht="30" x14ac:dyDescent="0.35">
      <c r="A28" s="51"/>
      <c r="B28" s="51"/>
      <c r="C28" s="51"/>
      <c r="D28" s="55"/>
      <c r="E28" s="51"/>
      <c r="F28" s="68" t="s">
        <v>48</v>
      </c>
      <c r="G28" s="69"/>
      <c r="H28" s="69"/>
      <c r="I28" s="69"/>
      <c r="J28" s="68" t="s">
        <v>62</v>
      </c>
      <c r="K28" s="51"/>
      <c r="L28" s="51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ht="60" x14ac:dyDescent="0.35">
      <c r="A29" s="51"/>
      <c r="B29" s="51"/>
      <c r="C29" s="51"/>
      <c r="D29" s="55"/>
      <c r="E29" s="51"/>
      <c r="F29" s="70" t="s">
        <v>49</v>
      </c>
      <c r="G29" s="69"/>
      <c r="H29" s="69"/>
      <c r="I29" s="69"/>
      <c r="J29" s="70" t="s">
        <v>67</v>
      </c>
      <c r="K29" s="51"/>
      <c r="L29" s="51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31" ht="60" x14ac:dyDescent="0.35">
      <c r="A30" s="51"/>
      <c r="B30" s="51"/>
      <c r="C30" s="51"/>
      <c r="D30" s="55"/>
      <c r="E30" s="51"/>
      <c r="F30" s="71" t="s">
        <v>50</v>
      </c>
      <c r="G30" s="69"/>
      <c r="H30" s="69"/>
      <c r="I30" s="69"/>
      <c r="J30" s="69"/>
      <c r="K30" s="51"/>
      <c r="L30" s="51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21" x14ac:dyDescent="0.35">
      <c r="A31" s="51"/>
      <c r="B31" s="51"/>
      <c r="C31" s="51"/>
      <c r="D31" s="55"/>
      <c r="E31" s="51"/>
      <c r="F31" s="51"/>
      <c r="G31" s="51"/>
      <c r="H31" s="51"/>
      <c r="I31" s="51"/>
      <c r="J31" s="51"/>
      <c r="K31" s="51"/>
      <c r="L31" s="51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</row>
    <row r="32" spans="1:31" ht="21" x14ac:dyDescent="0.35">
      <c r="A32" s="51"/>
      <c r="B32" s="51"/>
      <c r="C32" s="51"/>
      <c r="D32" s="55"/>
      <c r="E32" s="51"/>
      <c r="F32" s="51"/>
      <c r="G32" s="51"/>
      <c r="H32" s="51"/>
      <c r="I32" s="51"/>
      <c r="J32" s="51"/>
      <c r="K32" s="51"/>
      <c r="L32" s="51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21" x14ac:dyDescent="0.3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21" x14ac:dyDescent="0.3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21" x14ac:dyDescent="0.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21" x14ac:dyDescent="0.3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2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2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2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2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2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2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2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2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2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2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2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2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2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19.5" x14ac:dyDescent="0.3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19.5" x14ac:dyDescent="0.3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19.5" x14ac:dyDescent="0.3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19.5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19.5" x14ac:dyDescent="0.3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19.5" x14ac:dyDescent="0.3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19.5" x14ac:dyDescent="0.3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19.5" x14ac:dyDescent="0.3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19.5" x14ac:dyDescent="0.3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19.5" x14ac:dyDescent="0.3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19.5" x14ac:dyDescent="0.3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19.5" x14ac:dyDescent="0.3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19.5" x14ac:dyDescent="0.3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19.5" x14ac:dyDescent="0.3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19.5" x14ac:dyDescent="0.3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19.5" x14ac:dyDescent="0.3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19.5" x14ac:dyDescent="0.3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19.5" x14ac:dyDescent="0.3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19.5" x14ac:dyDescent="0.3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19.5" x14ac:dyDescent="0.3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19.5" x14ac:dyDescent="0.3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19.5" x14ac:dyDescent="0.3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</row>
    <row r="72" spans="1:31" ht="19.5" x14ac:dyDescent="0.3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</row>
    <row r="73" spans="1:31" ht="19.5" x14ac:dyDescent="0.3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</row>
    <row r="74" spans="1:31" ht="19.5" x14ac:dyDescent="0.3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</row>
    <row r="75" spans="1:31" ht="19.5" x14ac:dyDescent="0.3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</row>
    <row r="76" spans="1:31" ht="19.5" x14ac:dyDescent="0.3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</row>
    <row r="77" spans="1:31" ht="19.5" x14ac:dyDescent="0.3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</row>
    <row r="78" spans="1:31" ht="19.5" x14ac:dyDescent="0.3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</row>
    <row r="79" spans="1:31" ht="19.5" x14ac:dyDescent="0.3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19.5" x14ac:dyDescent="0.3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</row>
    <row r="81" spans="1:31" ht="19.5" x14ac:dyDescent="0.3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</row>
    <row r="82" spans="1:31" ht="19.5" x14ac:dyDescent="0.3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</row>
    <row r="83" spans="1:31" ht="19.5" x14ac:dyDescent="0.3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</row>
    <row r="84" spans="1:31" ht="19.5" x14ac:dyDescent="0.3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19.5" x14ac:dyDescent="0.3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9.5" x14ac:dyDescent="0.3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9.5" x14ac:dyDescent="0.3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19.5" x14ac:dyDescent="0.3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 ht="19.5" x14ac:dyDescent="0.3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 ht="19.5" x14ac:dyDescent="0.3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 ht="19.5" x14ac:dyDescent="0.3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  <row r="92" spans="1:31" ht="19.5" x14ac:dyDescent="0.3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</row>
    <row r="93" spans="1:31" ht="19.5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</row>
  </sheetData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C23"/>
  <sheetViews>
    <sheetView workbookViewId="0"/>
  </sheetViews>
  <sheetFormatPr defaultColWidth="6.5" defaultRowHeight="15" x14ac:dyDescent="0.35"/>
  <cols>
    <col min="2" max="2" width="16" customWidth="1"/>
    <col min="3" max="3" width="14.5" customWidth="1"/>
  </cols>
  <sheetData>
    <row r="2" spans="2:3" x14ac:dyDescent="0.35">
      <c r="B2" t="s">
        <v>26</v>
      </c>
    </row>
    <row r="11" spans="2:3" ht="17.25" x14ac:dyDescent="0.35">
      <c r="B11" s="6" t="str">
        <f>tblCash[[#Headers],[CASH]]</f>
        <v>CASH</v>
      </c>
      <c r="C11" s="5">
        <f>SUM(tblCash[VALUE])</f>
        <v>3750</v>
      </c>
    </row>
    <row r="12" spans="2:3" ht="17.25" x14ac:dyDescent="0.35">
      <c r="B12" s="6" t="str">
        <f>tblInvestments[[#Headers],[PERSONL INVESTMENTS]]</f>
        <v>PERSONL INVESTMENTS</v>
      </c>
      <c r="C12" s="5">
        <f>SUM(tblInvestments[VALUE])</f>
        <v>490000</v>
      </c>
    </row>
    <row r="13" spans="2:3" ht="17.25" x14ac:dyDescent="0.35">
      <c r="B13" s="6" t="str">
        <f>tblRetirement[[#Headers],[INVESTMENTS IN WORLD SYSTEM]]</f>
        <v>INVESTMENTS IN WORLD SYSTEM</v>
      </c>
      <c r="C13" s="5">
        <f>SUM(tblRetirement[VALUE])</f>
        <v>250000</v>
      </c>
    </row>
    <row r="14" spans="2:3" ht="17.25" x14ac:dyDescent="0.35">
      <c r="B14" s="6" t="str">
        <f>tblPersonal[[#Headers],[KINGDOM REALIGNMENT]]</f>
        <v>KINGDOM REALIGNMENT</v>
      </c>
      <c r="C14" s="5">
        <f>SUM(tblPersonal[VALUE])</f>
        <v>0</v>
      </c>
    </row>
    <row r="15" spans="2:3" ht="17.25" x14ac:dyDescent="0.35">
      <c r="B15" s="1" t="s">
        <v>27</v>
      </c>
      <c r="C15" s="2">
        <f>SUM(tblCash[VALUE],tblInvestments[VALUE],tblRetirement[VALUE],tblPersonal[VALUE])</f>
        <v>743750</v>
      </c>
    </row>
    <row r="18" spans="2:3" ht="17.25" x14ac:dyDescent="0.35">
      <c r="B18" s="6" t="str">
        <f>tblUnsecured[[#Headers],[UNSECURED LOANS WORLD SYSTEM]]</f>
        <v>UNSECURED LOANS WORLD SYSTEM</v>
      </c>
      <c r="C18" s="5">
        <f>SUM(tblUnsecured[OWE])</f>
        <v>1000</v>
      </c>
    </row>
    <row r="19" spans="2:3" ht="17.25" x14ac:dyDescent="0.35">
      <c r="B19" s="6" t="str">
        <f>tblSecured[[#Headers],[SECURED LOANS WORLD SYSTEM]]</f>
        <v>SECURED LOANS WORLD SYSTEM</v>
      </c>
      <c r="C19" s="5">
        <f>SUM(tblSecured[OWE])</f>
        <v>102000</v>
      </c>
    </row>
    <row r="20" spans="2:3" ht="17.25" x14ac:dyDescent="0.35">
      <c r="B20" s="1" t="s">
        <v>28</v>
      </c>
      <c r="C20" s="2">
        <f>SUM(tblUnsecured[OWE],tblSecured[OWE])</f>
        <v>103000</v>
      </c>
    </row>
    <row r="23" spans="2:3" ht="17.25" x14ac:dyDescent="0.35">
      <c r="B23" s="3" t="s">
        <v>29</v>
      </c>
      <c r="C23" s="4">
        <f>C15-C20</f>
        <v>640750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TM00000059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Dashboard</vt:lpstr>
      <vt:lpstr>Assets</vt:lpstr>
      <vt:lpstr>Liabilities</vt:lpstr>
      <vt:lpstr>Balance Sheet</vt:lpstr>
      <vt:lpstr>calculations</vt:lpstr>
      <vt:lpstr>NetWorth</vt:lpstr>
      <vt:lpstr>Dashboard!Print_Area</vt:lpstr>
      <vt:lpstr>TotalAssets</vt:lpstr>
      <vt:lpstr>TotalLiabilites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The CAG</cp:lastModifiedBy>
  <cp:revision/>
  <cp:lastPrinted>2022-08-21T13:40:48Z</cp:lastPrinted>
  <dcterms:created xsi:type="dcterms:W3CDTF">2022-05-25T12:47:40Z</dcterms:created>
  <dcterms:modified xsi:type="dcterms:W3CDTF">2022-08-23T21:35:33Z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TC028023569991</vt:lpwstr>
  </property>
</Properties>
</file>